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adka\Documents\Documents\2024\Cehnice - VZ chodník\administrace\žádost o změnu č. 2\"/>
    </mc:Choice>
  </mc:AlternateContent>
  <bookViews>
    <workbookView xWindow="0" yWindow="0" windowWidth="23040" windowHeight="9192" tabRatio="899" firstSheet="5" activeTab="11"/>
  </bookViews>
  <sheets>
    <sheet name="Rekapitulace stavby" sheetId="1" r:id="rId1"/>
    <sheet name="SO.01.1 - Komunikace - I...." sheetId="2" r:id="rId2"/>
    <sheet name="SO.01.1 - Ostatní" sheetId="12" r:id="rId3"/>
    <sheet name="SO.02.1 - Dopravně inžený..." sheetId="3" r:id="rId4"/>
    <sheet name="SO.01.2 - Komunikace - II..." sheetId="4" r:id="rId5"/>
    <sheet name="SO.01.2" sheetId="13" r:id="rId6"/>
    <sheet name="SO.02.2 - Dopravně inžený..." sheetId="5" r:id="rId7"/>
    <sheet name="SO.01.4 - Komunikace - IV..." sheetId="6" r:id="rId8"/>
    <sheet name="SO.01.4 - ostatní" sheetId="14" r:id="rId9"/>
    <sheet name="VO - Veřejné osvětlení" sheetId="7" r:id="rId10"/>
    <sheet name="VRN - Vedlejší a ostatní ..." sheetId="8" r:id="rId11"/>
    <sheet name="VRN - Ostatní" sheetId="15" r:id="rId12"/>
    <sheet name="Pokyny pro vyplnění" sheetId="9" r:id="rId13"/>
    <sheet name="VO - Veřejné osvětlení-položky" sheetId="10" r:id="rId14"/>
  </sheets>
  <externalReferences>
    <externalReference r:id="rId15"/>
  </externalReferences>
  <definedNames>
    <definedName name="_xlnm._FilterDatabase" localSheetId="1" hidden="1">'SO.01.1 - Komunikace - I....'!$C$93:$K$461</definedName>
    <definedName name="_xlnm._FilterDatabase" localSheetId="4" hidden="1">'SO.01.2 - Komunikace - II...'!$C$93:$K$476</definedName>
    <definedName name="_xlnm._FilterDatabase" localSheetId="7" hidden="1">'SO.01.4 - Komunikace - IV...'!$C$92:$K$288</definedName>
    <definedName name="_xlnm._FilterDatabase" localSheetId="3" hidden="1">'SO.02.1 - Dopravně inžený...'!$C$88:$K$129</definedName>
    <definedName name="_xlnm._FilterDatabase" localSheetId="6" hidden="1">'SO.02.2 - Dopravně inžený...'!$C$88:$K$129</definedName>
    <definedName name="_xlnm._FilterDatabase" localSheetId="9" hidden="1">'VO - Veřejné osvětlení'!$C$80:$K$84</definedName>
    <definedName name="_xlnm._FilterDatabase" localSheetId="10" hidden="1">'VRN - Vedlejší a ostatní ...'!$C$81:$K$98</definedName>
    <definedName name="_xlnm.Print_Titles" localSheetId="0">'Rekapitulace stavby'!$52:$52</definedName>
    <definedName name="_xlnm.Print_Titles" localSheetId="1">'SO.01.1 - Komunikace - I....'!$93:$93</definedName>
    <definedName name="_xlnm.Print_Titles" localSheetId="4">'SO.01.2 - Komunikace - II...'!$93:$93</definedName>
    <definedName name="_xlnm.Print_Titles" localSheetId="7">'SO.01.4 - Komunikace - IV...'!$92:$92</definedName>
    <definedName name="_xlnm.Print_Titles" localSheetId="3">'SO.02.1 - Dopravně inžený...'!$88:$88</definedName>
    <definedName name="_xlnm.Print_Titles" localSheetId="6">'SO.02.2 - Dopravně inžený...'!$88:$88</definedName>
    <definedName name="_xlnm.Print_Titles" localSheetId="9">'VO - Veřejné osvětlení'!$80:$80</definedName>
    <definedName name="_xlnm.Print_Titles" localSheetId="10">'VRN - Vedlejší a ostatní ...'!$81:$81</definedName>
    <definedName name="_xlnm.Print_Area" localSheetId="12">'Pokyny pro vyplnění'!$B$2:$K$71,'Pokyny pro vyplnění'!$B$74:$K$118,'Pokyny pro vyplnění'!$B$121:$K$161,'Pokyny pro vyplnění'!$B$164:$K$218</definedName>
    <definedName name="_xlnm.Print_Area" localSheetId="0">'Rekapitulace stavby'!$D$4:$AO$36,'Rekapitulace stavby'!$C$42:$AQ$68</definedName>
    <definedName name="_xlnm.Print_Area" localSheetId="1">'SO.01.1 - Komunikace - I....'!$C$4:$J$41,'SO.01.1 - Komunikace - I....'!$C$47:$J$73,'SO.01.1 - Komunikace - I....'!$C$79:$K$461</definedName>
    <definedName name="_xlnm.Print_Area" localSheetId="4">'SO.01.2 - Komunikace - II...'!$C$4:$J$41,'SO.01.2 - Komunikace - II...'!$C$47:$J$73,'SO.01.2 - Komunikace - II...'!$C$79:$K$476</definedName>
    <definedName name="_xlnm.Print_Area" localSheetId="7">'SO.01.4 - Komunikace - IV...'!$C$4:$J$41,'SO.01.4 - Komunikace - IV...'!$C$47:$J$72,'SO.01.4 - Komunikace - IV...'!$C$78:$K$288</definedName>
    <definedName name="_xlnm.Print_Area" localSheetId="3">'SO.02.1 - Dopravně inžený...'!$C$4:$J$41,'SO.02.1 - Dopravně inžený...'!$C$47:$J$68,'SO.02.1 - Dopravně inžený...'!$C$74:$K$129</definedName>
    <definedName name="_xlnm.Print_Area" localSheetId="6">'SO.02.2 - Dopravně inžený...'!$C$4:$J$41,'SO.02.2 - Dopravně inžený...'!$C$47:$J$68,'SO.02.2 - Dopravně inžený...'!$C$74:$K$129</definedName>
    <definedName name="_xlnm.Print_Area" localSheetId="9">'VO - Veřejné osvětlení'!$C$4:$J$39,'VO - Veřejné osvětlení'!$C$45:$J$62,'VO - Veřejné osvětlení'!$C$68:$K$84</definedName>
    <definedName name="_xlnm.Print_Area" localSheetId="10">'VRN - Vedlejší a ostatní ...'!$C$4:$J$39,'VRN - Vedlejší a ostatní ...'!$C$45:$J$63,'VRN - Vedlejší a ostatní ...'!$C$69:$K$98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7" i="6" l="1"/>
  <c r="I50" i="10"/>
  <c r="G50" i="10"/>
  <c r="I49" i="10"/>
  <c r="G49" i="10"/>
  <c r="I48" i="10"/>
  <c r="G48" i="10"/>
  <c r="I47" i="10"/>
  <c r="G47" i="10"/>
  <c r="I46" i="10"/>
  <c r="G46" i="10"/>
  <c r="I45" i="10"/>
  <c r="G45" i="10"/>
  <c r="I44" i="10"/>
  <c r="G44" i="10"/>
  <c r="I43" i="10"/>
  <c r="G43" i="10"/>
  <c r="I42" i="10"/>
  <c r="G42" i="10"/>
  <c r="I41" i="10"/>
  <c r="G41" i="10"/>
  <c r="I36" i="10"/>
  <c r="I35" i="10"/>
  <c r="I34" i="10"/>
  <c r="G34" i="10"/>
  <c r="I33" i="10"/>
  <c r="G33" i="10"/>
  <c r="I32" i="10"/>
  <c r="G32" i="10"/>
  <c r="I31" i="10"/>
  <c r="G31" i="10"/>
  <c r="I30" i="10"/>
  <c r="G30" i="10"/>
  <c r="I29" i="10"/>
  <c r="G29" i="10"/>
  <c r="I28" i="10"/>
  <c r="G28" i="10"/>
  <c r="I24" i="10"/>
  <c r="G24" i="10"/>
  <c r="I23" i="10"/>
  <c r="G23" i="10"/>
  <c r="I22" i="10"/>
  <c r="G22" i="10"/>
  <c r="I21" i="10"/>
  <c r="G21" i="10"/>
  <c r="I20" i="10"/>
  <c r="G20" i="10"/>
  <c r="I19" i="10"/>
  <c r="G19" i="10"/>
  <c r="I18" i="10"/>
  <c r="G18" i="10"/>
  <c r="I17" i="10"/>
  <c r="G17" i="10"/>
  <c r="I16" i="10"/>
  <c r="G16" i="10"/>
  <c r="I15" i="10"/>
  <c r="I14" i="10"/>
  <c r="G14" i="10"/>
  <c r="I13" i="10"/>
  <c r="G13" i="10"/>
  <c r="I12" i="10"/>
  <c r="G12" i="10"/>
  <c r="I11" i="10"/>
  <c r="I10" i="10"/>
  <c r="BK97" i="15" l="1"/>
  <c r="BI97" i="15"/>
  <c r="BH97" i="15"/>
  <c r="BG97" i="15"/>
  <c r="BF97" i="15"/>
  <c r="T97" i="15"/>
  <c r="R97" i="15"/>
  <c r="R96" i="15" s="1"/>
  <c r="P97" i="15"/>
  <c r="J97" i="15"/>
  <c r="BE97" i="15" s="1"/>
  <c r="BK96" i="15"/>
  <c r="J96" i="15" s="1"/>
  <c r="J62" i="15" s="1"/>
  <c r="T96" i="15"/>
  <c r="P96" i="15"/>
  <c r="BK95" i="15"/>
  <c r="BI95" i="15"/>
  <c r="BH95" i="15"/>
  <c r="BG95" i="15"/>
  <c r="BF95" i="15"/>
  <c r="T95" i="15"/>
  <c r="R95" i="15"/>
  <c r="P95" i="15"/>
  <c r="J95" i="15"/>
  <c r="BE95" i="15" s="1"/>
  <c r="BK93" i="15"/>
  <c r="BI93" i="15"/>
  <c r="BH93" i="15"/>
  <c r="BG93" i="15"/>
  <c r="BF93" i="15"/>
  <c r="T93" i="15"/>
  <c r="R93" i="15"/>
  <c r="P93" i="15"/>
  <c r="J93" i="15"/>
  <c r="BE93" i="15" s="1"/>
  <c r="BK91" i="15"/>
  <c r="BI91" i="15"/>
  <c r="BH91" i="15"/>
  <c r="BG91" i="15"/>
  <c r="BF91" i="15"/>
  <c r="T91" i="15"/>
  <c r="R91" i="15"/>
  <c r="P91" i="15"/>
  <c r="J91" i="15"/>
  <c r="BE91" i="15" s="1"/>
  <c r="BK89" i="15"/>
  <c r="BI89" i="15"/>
  <c r="BH89" i="15"/>
  <c r="BG89" i="15"/>
  <c r="BF89" i="15"/>
  <c r="T89" i="15"/>
  <c r="R89" i="15"/>
  <c r="P89" i="15"/>
  <c r="J89" i="15"/>
  <c r="BE89" i="15" s="1"/>
  <c r="BK87" i="15"/>
  <c r="BI87" i="15"/>
  <c r="BH87" i="15"/>
  <c r="BG87" i="15"/>
  <c r="BF87" i="15"/>
  <c r="T87" i="15"/>
  <c r="R87" i="15"/>
  <c r="P87" i="15"/>
  <c r="J87" i="15"/>
  <c r="BE87" i="15" s="1"/>
  <c r="BK85" i="15"/>
  <c r="BI85" i="15"/>
  <c r="BH85" i="15"/>
  <c r="BG85" i="15"/>
  <c r="BF85" i="15"/>
  <c r="T85" i="15"/>
  <c r="R85" i="15"/>
  <c r="P85" i="15"/>
  <c r="J85" i="15"/>
  <c r="BE85" i="15" s="1"/>
  <c r="J78" i="15"/>
  <c r="F78" i="15"/>
  <c r="F76" i="15"/>
  <c r="E74" i="15"/>
  <c r="J54" i="15"/>
  <c r="F54" i="15"/>
  <c r="F52" i="15"/>
  <c r="E50" i="15"/>
  <c r="J37" i="15"/>
  <c r="J36" i="15"/>
  <c r="J35" i="15"/>
  <c r="J24" i="15"/>
  <c r="E24" i="15"/>
  <c r="J79" i="15" s="1"/>
  <c r="J23" i="15"/>
  <c r="J18" i="15"/>
  <c r="E18" i="15"/>
  <c r="F79" i="15" s="1"/>
  <c r="J17" i="15"/>
  <c r="J12" i="15"/>
  <c r="J52" i="15" s="1"/>
  <c r="E7" i="15"/>
  <c r="E72" i="15" s="1"/>
  <c r="BK287" i="14"/>
  <c r="BK286" i="14" s="1"/>
  <c r="J286" i="14" s="1"/>
  <c r="J71" i="14" s="1"/>
  <c r="BI287" i="14"/>
  <c r="BH287" i="14"/>
  <c r="BG287" i="14"/>
  <c r="BF287" i="14"/>
  <c r="T287" i="14"/>
  <c r="T286" i="14" s="1"/>
  <c r="R287" i="14"/>
  <c r="R286" i="14" s="1"/>
  <c r="P287" i="14"/>
  <c r="P286" i="14" s="1"/>
  <c r="J287" i="14"/>
  <c r="BE287" i="14" s="1"/>
  <c r="BK284" i="14"/>
  <c r="BK278" i="14" s="1"/>
  <c r="J278" i="14" s="1"/>
  <c r="J70" i="14" s="1"/>
  <c r="BI284" i="14"/>
  <c r="BH284" i="14"/>
  <c r="BG284" i="14"/>
  <c r="BF284" i="14"/>
  <c r="T284" i="14"/>
  <c r="R284" i="14"/>
  <c r="P284" i="14"/>
  <c r="J284" i="14"/>
  <c r="BE284" i="14" s="1"/>
  <c r="BK281" i="14"/>
  <c r="BI281" i="14"/>
  <c r="BH281" i="14"/>
  <c r="BG281" i="14"/>
  <c r="BF281" i="14"/>
  <c r="T281" i="14"/>
  <c r="R281" i="14"/>
  <c r="P281" i="14"/>
  <c r="J281" i="14"/>
  <c r="BE281" i="14" s="1"/>
  <c r="BK279" i="14"/>
  <c r="BI279" i="14"/>
  <c r="BH279" i="14"/>
  <c r="BG279" i="14"/>
  <c r="BF279" i="14"/>
  <c r="T279" i="14"/>
  <c r="T278" i="14" s="1"/>
  <c r="R279" i="14"/>
  <c r="P279" i="14"/>
  <c r="J279" i="14"/>
  <c r="BE279" i="14" s="1"/>
  <c r="BK276" i="14"/>
  <c r="BI276" i="14"/>
  <c r="BH276" i="14"/>
  <c r="BG276" i="14"/>
  <c r="BF276" i="14"/>
  <c r="T276" i="14"/>
  <c r="R276" i="14"/>
  <c r="P276" i="14"/>
  <c r="J276" i="14"/>
  <c r="BE276" i="14" s="1"/>
  <c r="BK274" i="14"/>
  <c r="BI274" i="14"/>
  <c r="BH274" i="14"/>
  <c r="BG274" i="14"/>
  <c r="BF274" i="14"/>
  <c r="T274" i="14"/>
  <c r="R274" i="14"/>
  <c r="P274" i="14"/>
  <c r="J274" i="14"/>
  <c r="BE274" i="14" s="1"/>
  <c r="BK267" i="14"/>
  <c r="BI267" i="14"/>
  <c r="BH267" i="14"/>
  <c r="BG267" i="14"/>
  <c r="BF267" i="14"/>
  <c r="T267" i="14"/>
  <c r="R267" i="14"/>
  <c r="P267" i="14"/>
  <c r="J267" i="14"/>
  <c r="BE267" i="14" s="1"/>
  <c r="BK263" i="14"/>
  <c r="BI263" i="14"/>
  <c r="BH263" i="14"/>
  <c r="BG263" i="14"/>
  <c r="BF263" i="14"/>
  <c r="T263" i="14"/>
  <c r="R263" i="14"/>
  <c r="P263" i="14"/>
  <c r="J263" i="14"/>
  <c r="BE263" i="14" s="1"/>
  <c r="BK259" i="14"/>
  <c r="BI259" i="14"/>
  <c r="BH259" i="14"/>
  <c r="BG259" i="14"/>
  <c r="BF259" i="14"/>
  <c r="T259" i="14"/>
  <c r="R259" i="14"/>
  <c r="P259" i="14"/>
  <c r="J259" i="14"/>
  <c r="BE259" i="14" s="1"/>
  <c r="BK256" i="14"/>
  <c r="BI256" i="14"/>
  <c r="BH256" i="14"/>
  <c r="BG256" i="14"/>
  <c r="BF256" i="14"/>
  <c r="T256" i="14"/>
  <c r="R256" i="14"/>
  <c r="P256" i="14"/>
  <c r="J256" i="14"/>
  <c r="BE256" i="14" s="1"/>
  <c r="BK253" i="14"/>
  <c r="BI253" i="14"/>
  <c r="BH253" i="14"/>
  <c r="BG253" i="14"/>
  <c r="BF253" i="14"/>
  <c r="T253" i="14"/>
  <c r="R253" i="14"/>
  <c r="P253" i="14"/>
  <c r="J253" i="14"/>
  <c r="BE253" i="14" s="1"/>
  <c r="BK250" i="14"/>
  <c r="BI250" i="14"/>
  <c r="BH250" i="14"/>
  <c r="BG250" i="14"/>
  <c r="BF250" i="14"/>
  <c r="T250" i="14"/>
  <c r="R250" i="14"/>
  <c r="P250" i="14"/>
  <c r="J250" i="14"/>
  <c r="BE250" i="14" s="1"/>
  <c r="BK244" i="14"/>
  <c r="BI244" i="14"/>
  <c r="BH244" i="14"/>
  <c r="BG244" i="14"/>
  <c r="BF244" i="14"/>
  <c r="T244" i="14"/>
  <c r="R244" i="14"/>
  <c r="P244" i="14"/>
  <c r="J244" i="14"/>
  <c r="BE244" i="14" s="1"/>
  <c r="BK242" i="14"/>
  <c r="BI242" i="14"/>
  <c r="BH242" i="14"/>
  <c r="BG242" i="14"/>
  <c r="BF242" i="14"/>
  <c r="T242" i="14"/>
  <c r="R242" i="14"/>
  <c r="P242" i="14"/>
  <c r="J242" i="14"/>
  <c r="BE242" i="14" s="1"/>
  <c r="BK238" i="14"/>
  <c r="BI238" i="14"/>
  <c r="BH238" i="14"/>
  <c r="BG238" i="14"/>
  <c r="BF238" i="14"/>
  <c r="T238" i="14"/>
  <c r="R238" i="14"/>
  <c r="P238" i="14"/>
  <c r="J238" i="14"/>
  <c r="BE238" i="14" s="1"/>
  <c r="BK236" i="14"/>
  <c r="BI236" i="14"/>
  <c r="BH236" i="14"/>
  <c r="BG236" i="14"/>
  <c r="BF236" i="14"/>
  <c r="T236" i="14"/>
  <c r="R236" i="14"/>
  <c r="P236" i="14"/>
  <c r="J236" i="14"/>
  <c r="BE236" i="14" s="1"/>
  <c r="BK234" i="14"/>
  <c r="BI234" i="14"/>
  <c r="BH234" i="14"/>
  <c r="BG234" i="14"/>
  <c r="BF234" i="14"/>
  <c r="T234" i="14"/>
  <c r="R234" i="14"/>
  <c r="P234" i="14"/>
  <c r="J234" i="14"/>
  <c r="BE234" i="14" s="1"/>
  <c r="BK232" i="14"/>
  <c r="BI232" i="14"/>
  <c r="BH232" i="14"/>
  <c r="BG232" i="14"/>
  <c r="BF232" i="14"/>
  <c r="T232" i="14"/>
  <c r="R232" i="14"/>
  <c r="P232" i="14"/>
  <c r="J232" i="14"/>
  <c r="BE232" i="14" s="1"/>
  <c r="BK231" i="14"/>
  <c r="BI231" i="14"/>
  <c r="BH231" i="14"/>
  <c r="BG231" i="14"/>
  <c r="BF231" i="14"/>
  <c r="T231" i="14"/>
  <c r="R231" i="14"/>
  <c r="P231" i="14"/>
  <c r="J231" i="14"/>
  <c r="BE231" i="14" s="1"/>
  <c r="BK229" i="14"/>
  <c r="BI229" i="14"/>
  <c r="BH229" i="14"/>
  <c r="BG229" i="14"/>
  <c r="BF229" i="14"/>
  <c r="T229" i="14"/>
  <c r="R229" i="14"/>
  <c r="P229" i="14"/>
  <c r="J229" i="14"/>
  <c r="BE229" i="14" s="1"/>
  <c r="BK228" i="14"/>
  <c r="BI228" i="14"/>
  <c r="BH228" i="14"/>
  <c r="BG228" i="14"/>
  <c r="BF228" i="14"/>
  <c r="T228" i="14"/>
  <c r="R228" i="14"/>
  <c r="P228" i="14"/>
  <c r="J228" i="14"/>
  <c r="BE228" i="14" s="1"/>
  <c r="BK226" i="14"/>
  <c r="BI226" i="14"/>
  <c r="BH226" i="14"/>
  <c r="BG226" i="14"/>
  <c r="BF226" i="14"/>
  <c r="T226" i="14"/>
  <c r="R226" i="14"/>
  <c r="P226" i="14"/>
  <c r="J226" i="14"/>
  <c r="BE226" i="14" s="1"/>
  <c r="BK225" i="14"/>
  <c r="BI225" i="14"/>
  <c r="BH225" i="14"/>
  <c r="BG225" i="14"/>
  <c r="BF225" i="14"/>
  <c r="T225" i="14"/>
  <c r="R225" i="14"/>
  <c r="P225" i="14"/>
  <c r="J225" i="14"/>
  <c r="BE225" i="14" s="1"/>
  <c r="BK223" i="14"/>
  <c r="BI223" i="14"/>
  <c r="BH223" i="14"/>
  <c r="BG223" i="14"/>
  <c r="BF223" i="14"/>
  <c r="T223" i="14"/>
  <c r="R223" i="14"/>
  <c r="P223" i="14"/>
  <c r="J223" i="14"/>
  <c r="BE223" i="14" s="1"/>
  <c r="BK220" i="14"/>
  <c r="BI220" i="14"/>
  <c r="BH220" i="14"/>
  <c r="BG220" i="14"/>
  <c r="BF220" i="14"/>
  <c r="T220" i="14"/>
  <c r="R220" i="14"/>
  <c r="P220" i="14"/>
  <c r="J220" i="14"/>
  <c r="BE220" i="14" s="1"/>
  <c r="BK219" i="14"/>
  <c r="BI219" i="14"/>
  <c r="BH219" i="14"/>
  <c r="BG219" i="14"/>
  <c r="BF219" i="14"/>
  <c r="T219" i="14"/>
  <c r="R219" i="14"/>
  <c r="P219" i="14"/>
  <c r="J219" i="14"/>
  <c r="BE219" i="14" s="1"/>
  <c r="BK217" i="14"/>
  <c r="BI217" i="14"/>
  <c r="BH217" i="14"/>
  <c r="BG217" i="14"/>
  <c r="BF217" i="14"/>
  <c r="T217" i="14"/>
  <c r="R217" i="14"/>
  <c r="P217" i="14"/>
  <c r="J217" i="14"/>
  <c r="BE217" i="14" s="1"/>
  <c r="BK215" i="14"/>
  <c r="BI215" i="14"/>
  <c r="BH215" i="14"/>
  <c r="BG215" i="14"/>
  <c r="BF215" i="14"/>
  <c r="T215" i="14"/>
  <c r="R215" i="14"/>
  <c r="P215" i="14"/>
  <c r="J215" i="14"/>
  <c r="BE215" i="14" s="1"/>
  <c r="BK211" i="14"/>
  <c r="BI211" i="14"/>
  <c r="BH211" i="14"/>
  <c r="BG211" i="14"/>
  <c r="BF211" i="14"/>
  <c r="T211" i="14"/>
  <c r="R211" i="14"/>
  <c r="P211" i="14"/>
  <c r="J211" i="14"/>
  <c r="BE211" i="14" s="1"/>
  <c r="BK208" i="14"/>
  <c r="BI208" i="14"/>
  <c r="BH208" i="14"/>
  <c r="BG208" i="14"/>
  <c r="BF208" i="14"/>
  <c r="T208" i="14"/>
  <c r="R208" i="14"/>
  <c r="P208" i="14"/>
  <c r="J208" i="14"/>
  <c r="BE208" i="14" s="1"/>
  <c r="BK203" i="14"/>
  <c r="BI203" i="14"/>
  <c r="BH203" i="14"/>
  <c r="BG203" i="14"/>
  <c r="BF203" i="14"/>
  <c r="T203" i="14"/>
  <c r="R203" i="14"/>
  <c r="P203" i="14"/>
  <c r="J203" i="14"/>
  <c r="BE203" i="14" s="1"/>
  <c r="BK201" i="14"/>
  <c r="BI201" i="14"/>
  <c r="BH201" i="14"/>
  <c r="BG201" i="14"/>
  <c r="BF201" i="14"/>
  <c r="T201" i="14"/>
  <c r="R201" i="14"/>
  <c r="P201" i="14"/>
  <c r="J201" i="14"/>
  <c r="BE201" i="14" s="1"/>
  <c r="BK198" i="14"/>
  <c r="BI198" i="14"/>
  <c r="BH198" i="14"/>
  <c r="BG198" i="14"/>
  <c r="BF198" i="14"/>
  <c r="T198" i="14"/>
  <c r="R198" i="14"/>
  <c r="P198" i="14"/>
  <c r="J198" i="14"/>
  <c r="BE198" i="14" s="1"/>
  <c r="BK195" i="14"/>
  <c r="BI195" i="14"/>
  <c r="BH195" i="14"/>
  <c r="BG195" i="14"/>
  <c r="BF195" i="14"/>
  <c r="T195" i="14"/>
  <c r="R195" i="14"/>
  <c r="P195" i="14"/>
  <c r="J195" i="14"/>
  <c r="BE195" i="14" s="1"/>
  <c r="BK193" i="14"/>
  <c r="BI193" i="14"/>
  <c r="BH193" i="14"/>
  <c r="BG193" i="14"/>
  <c r="BF193" i="14"/>
  <c r="T193" i="14"/>
  <c r="R193" i="14"/>
  <c r="P193" i="14"/>
  <c r="J193" i="14"/>
  <c r="BE193" i="14" s="1"/>
  <c r="BK191" i="14"/>
  <c r="BI191" i="14"/>
  <c r="BH191" i="14"/>
  <c r="BG191" i="14"/>
  <c r="BF191" i="14"/>
  <c r="T191" i="14"/>
  <c r="R191" i="14"/>
  <c r="P191" i="14"/>
  <c r="J191" i="14"/>
  <c r="BE191" i="14" s="1"/>
  <c r="BK189" i="14"/>
  <c r="BI189" i="14"/>
  <c r="BH189" i="14"/>
  <c r="BG189" i="14"/>
  <c r="BF189" i="14"/>
  <c r="T189" i="14"/>
  <c r="R189" i="14"/>
  <c r="P189" i="14"/>
  <c r="J189" i="14"/>
  <c r="BE189" i="14" s="1"/>
  <c r="BK188" i="14"/>
  <c r="BI188" i="14"/>
  <c r="BH188" i="14"/>
  <c r="BG188" i="14"/>
  <c r="BF188" i="14"/>
  <c r="T188" i="14"/>
  <c r="R188" i="14"/>
  <c r="P188" i="14"/>
  <c r="J188" i="14"/>
  <c r="BE188" i="14" s="1"/>
  <c r="BK186" i="14"/>
  <c r="BI186" i="14"/>
  <c r="BH186" i="14"/>
  <c r="BG186" i="14"/>
  <c r="BF186" i="14"/>
  <c r="T186" i="14"/>
  <c r="R186" i="14"/>
  <c r="P186" i="14"/>
  <c r="J186" i="14"/>
  <c r="BE186" i="14" s="1"/>
  <c r="BK185" i="14"/>
  <c r="BI185" i="14"/>
  <c r="BH185" i="14"/>
  <c r="BG185" i="14"/>
  <c r="BF185" i="14"/>
  <c r="T185" i="14"/>
  <c r="R185" i="14"/>
  <c r="P185" i="14"/>
  <c r="J185" i="14"/>
  <c r="BE185" i="14" s="1"/>
  <c r="BK180" i="14"/>
  <c r="BI180" i="14"/>
  <c r="BH180" i="14"/>
  <c r="BG180" i="14"/>
  <c r="BF180" i="14"/>
  <c r="T180" i="14"/>
  <c r="R180" i="14"/>
  <c r="P180" i="14"/>
  <c r="J180" i="14"/>
  <c r="BE180" i="14" s="1"/>
  <c r="BK178" i="14"/>
  <c r="BI178" i="14"/>
  <c r="BH178" i="14"/>
  <c r="BG178" i="14"/>
  <c r="BF178" i="14"/>
  <c r="T178" i="14"/>
  <c r="R178" i="14"/>
  <c r="P178" i="14"/>
  <c r="J178" i="14"/>
  <c r="BE178" i="14" s="1"/>
  <c r="BK176" i="14"/>
  <c r="BI176" i="14"/>
  <c r="BH176" i="14"/>
  <c r="BG176" i="14"/>
  <c r="BF176" i="14"/>
  <c r="T176" i="14"/>
  <c r="R176" i="14"/>
  <c r="P176" i="14"/>
  <c r="J176" i="14"/>
  <c r="BE176" i="14" s="1"/>
  <c r="BK174" i="14"/>
  <c r="BI174" i="14"/>
  <c r="BH174" i="14"/>
  <c r="BG174" i="14"/>
  <c r="BF174" i="14"/>
  <c r="T174" i="14"/>
  <c r="R174" i="14"/>
  <c r="P174" i="14"/>
  <c r="J174" i="14"/>
  <c r="BE174" i="14" s="1"/>
  <c r="BK172" i="14"/>
  <c r="BI172" i="14"/>
  <c r="BH172" i="14"/>
  <c r="BG172" i="14"/>
  <c r="BF172" i="14"/>
  <c r="T172" i="14"/>
  <c r="R172" i="14"/>
  <c r="P172" i="14"/>
  <c r="J172" i="14"/>
  <c r="BE172" i="14" s="1"/>
  <c r="BK170" i="14"/>
  <c r="BI170" i="14"/>
  <c r="BH170" i="14"/>
  <c r="BG170" i="14"/>
  <c r="BF170" i="14"/>
  <c r="T170" i="14"/>
  <c r="R170" i="14"/>
  <c r="P170" i="14"/>
  <c r="J170" i="14"/>
  <c r="BE170" i="14" s="1"/>
  <c r="BK167" i="14"/>
  <c r="BI167" i="14"/>
  <c r="BH167" i="14"/>
  <c r="BG167" i="14"/>
  <c r="BF167" i="14"/>
  <c r="T167" i="14"/>
  <c r="R167" i="14"/>
  <c r="P167" i="14"/>
  <c r="J167" i="14"/>
  <c r="BE167" i="14" s="1"/>
  <c r="BK164" i="14"/>
  <c r="BI164" i="14"/>
  <c r="BH164" i="14"/>
  <c r="BG164" i="14"/>
  <c r="BF164" i="14"/>
  <c r="T164" i="14"/>
  <c r="R164" i="14"/>
  <c r="P164" i="14"/>
  <c r="J164" i="14"/>
  <c r="BE164" i="14" s="1"/>
  <c r="BK162" i="14"/>
  <c r="BI162" i="14"/>
  <c r="BH162" i="14"/>
  <c r="BG162" i="14"/>
  <c r="BF162" i="14"/>
  <c r="T162" i="14"/>
  <c r="R162" i="14"/>
  <c r="P162" i="14"/>
  <c r="J162" i="14"/>
  <c r="BE162" i="14" s="1"/>
  <c r="BK152" i="14"/>
  <c r="BI152" i="14"/>
  <c r="BH152" i="14"/>
  <c r="BG152" i="14"/>
  <c r="BF152" i="14"/>
  <c r="T152" i="14"/>
  <c r="R152" i="14"/>
  <c r="P152" i="14"/>
  <c r="J152" i="14"/>
  <c r="BE152" i="14" s="1"/>
  <c r="BK150" i="14"/>
  <c r="BI150" i="14"/>
  <c r="BH150" i="14"/>
  <c r="BG150" i="14"/>
  <c r="BF150" i="14"/>
  <c r="T150" i="14"/>
  <c r="R150" i="14"/>
  <c r="P150" i="14"/>
  <c r="J150" i="14"/>
  <c r="BE150" i="14" s="1"/>
  <c r="BK148" i="14"/>
  <c r="BI148" i="14"/>
  <c r="BH148" i="14"/>
  <c r="BG148" i="14"/>
  <c r="BF148" i="14"/>
  <c r="T148" i="14"/>
  <c r="R148" i="14"/>
  <c r="P148" i="14"/>
  <c r="J148" i="14"/>
  <c r="BE148" i="14" s="1"/>
  <c r="BK146" i="14"/>
  <c r="BI146" i="14"/>
  <c r="BH146" i="14"/>
  <c r="BG146" i="14"/>
  <c r="BF146" i="14"/>
  <c r="T146" i="14"/>
  <c r="R146" i="14"/>
  <c r="P146" i="14"/>
  <c r="J146" i="14"/>
  <c r="BE146" i="14" s="1"/>
  <c r="BK144" i="14"/>
  <c r="BI144" i="14"/>
  <c r="BH144" i="14"/>
  <c r="BG144" i="14"/>
  <c r="BF144" i="14"/>
  <c r="T144" i="14"/>
  <c r="R144" i="14"/>
  <c r="P144" i="14"/>
  <c r="J144" i="14"/>
  <c r="BE144" i="14" s="1"/>
  <c r="BK142" i="14"/>
  <c r="BI142" i="14"/>
  <c r="BH142" i="14"/>
  <c r="BG142" i="14"/>
  <c r="BF142" i="14"/>
  <c r="T142" i="14"/>
  <c r="R142" i="14"/>
  <c r="P142" i="14"/>
  <c r="J142" i="14"/>
  <c r="BE142" i="14" s="1"/>
  <c r="BK140" i="14"/>
  <c r="BI140" i="14"/>
  <c r="BH140" i="14"/>
  <c r="BG140" i="14"/>
  <c r="BF140" i="14"/>
  <c r="T140" i="14"/>
  <c r="R140" i="14"/>
  <c r="P140" i="14"/>
  <c r="J140" i="14"/>
  <c r="BE140" i="14" s="1"/>
  <c r="BK137" i="14"/>
  <c r="BI137" i="14"/>
  <c r="BH137" i="14"/>
  <c r="BG137" i="14"/>
  <c r="BF137" i="14"/>
  <c r="T137" i="14"/>
  <c r="R137" i="14"/>
  <c r="P137" i="14"/>
  <c r="J137" i="14"/>
  <c r="BE137" i="14" s="1"/>
  <c r="BK134" i="14"/>
  <c r="BI134" i="14"/>
  <c r="BH134" i="14"/>
  <c r="BG134" i="14"/>
  <c r="BF134" i="14"/>
  <c r="T134" i="14"/>
  <c r="R134" i="14"/>
  <c r="P134" i="14"/>
  <c r="J134" i="14"/>
  <c r="BE134" i="14" s="1"/>
  <c r="BK132" i="14"/>
  <c r="BI132" i="14"/>
  <c r="BH132" i="14"/>
  <c r="BG132" i="14"/>
  <c r="BF132" i="14"/>
  <c r="T132" i="14"/>
  <c r="R132" i="14"/>
  <c r="P132" i="14"/>
  <c r="J132" i="14"/>
  <c r="BE132" i="14" s="1"/>
  <c r="BK130" i="14"/>
  <c r="BI130" i="14"/>
  <c r="BH130" i="14"/>
  <c r="BG130" i="14"/>
  <c r="BF130" i="14"/>
  <c r="T130" i="14"/>
  <c r="R130" i="14"/>
  <c r="P130" i="14"/>
  <c r="J130" i="14"/>
  <c r="BE130" i="14" s="1"/>
  <c r="BK127" i="14"/>
  <c r="BI127" i="14"/>
  <c r="BH127" i="14"/>
  <c r="BG127" i="14"/>
  <c r="BF127" i="14"/>
  <c r="T127" i="14"/>
  <c r="R127" i="14"/>
  <c r="P127" i="14"/>
  <c r="J127" i="14"/>
  <c r="BE127" i="14" s="1"/>
  <c r="BK124" i="14"/>
  <c r="BI124" i="14"/>
  <c r="BH124" i="14"/>
  <c r="BG124" i="14"/>
  <c r="BF124" i="14"/>
  <c r="T124" i="14"/>
  <c r="R124" i="14"/>
  <c r="P124" i="14"/>
  <c r="J124" i="14"/>
  <c r="BE124" i="14" s="1"/>
  <c r="BK122" i="14"/>
  <c r="BI122" i="14"/>
  <c r="BH122" i="14"/>
  <c r="BG122" i="14"/>
  <c r="BF122" i="14"/>
  <c r="T122" i="14"/>
  <c r="R122" i="14"/>
  <c r="P122" i="14"/>
  <c r="J122" i="14"/>
  <c r="BE122" i="14" s="1"/>
  <c r="BK119" i="14"/>
  <c r="BI119" i="14"/>
  <c r="BH119" i="14"/>
  <c r="BG119" i="14"/>
  <c r="BF119" i="14"/>
  <c r="T119" i="14"/>
  <c r="R119" i="14"/>
  <c r="P119" i="14"/>
  <c r="J119" i="14"/>
  <c r="BE119" i="14" s="1"/>
  <c r="BK116" i="14"/>
  <c r="BI116" i="14"/>
  <c r="BH116" i="14"/>
  <c r="BG116" i="14"/>
  <c r="BF116" i="14"/>
  <c r="T116" i="14"/>
  <c r="R116" i="14"/>
  <c r="P116" i="14"/>
  <c r="J116" i="14"/>
  <c r="BE116" i="14" s="1"/>
  <c r="BK113" i="14"/>
  <c r="BI113" i="14"/>
  <c r="BH113" i="14"/>
  <c r="BG113" i="14"/>
  <c r="BF113" i="14"/>
  <c r="T113" i="14"/>
  <c r="R113" i="14"/>
  <c r="P113" i="14"/>
  <c r="J113" i="14"/>
  <c r="BE113" i="14" s="1"/>
  <c r="BK109" i="14"/>
  <c r="BI109" i="14"/>
  <c r="BH109" i="14"/>
  <c r="BG109" i="14"/>
  <c r="BF109" i="14"/>
  <c r="T109" i="14"/>
  <c r="R109" i="14"/>
  <c r="P109" i="14"/>
  <c r="J109" i="14"/>
  <c r="BE109" i="14" s="1"/>
  <c r="BK104" i="14"/>
  <c r="BI104" i="14"/>
  <c r="BH104" i="14"/>
  <c r="BG104" i="14"/>
  <c r="BF104" i="14"/>
  <c r="T104" i="14"/>
  <c r="R104" i="14"/>
  <c r="P104" i="14"/>
  <c r="J104" i="14"/>
  <c r="BE104" i="14" s="1"/>
  <c r="BK100" i="14"/>
  <c r="BI100" i="14"/>
  <c r="BH100" i="14"/>
  <c r="BG100" i="14"/>
  <c r="BF100" i="14"/>
  <c r="T100" i="14"/>
  <c r="R100" i="14"/>
  <c r="P100" i="14"/>
  <c r="J100" i="14"/>
  <c r="BE100" i="14" s="1"/>
  <c r="BK96" i="14"/>
  <c r="BI96" i="14"/>
  <c r="BH96" i="14"/>
  <c r="BG96" i="14"/>
  <c r="BF96" i="14"/>
  <c r="T96" i="14"/>
  <c r="R96" i="14"/>
  <c r="P96" i="14"/>
  <c r="J96" i="14"/>
  <c r="BE96" i="14" s="1"/>
  <c r="J89" i="14"/>
  <c r="F89" i="14"/>
  <c r="F87" i="14"/>
  <c r="E85" i="14"/>
  <c r="J58" i="14"/>
  <c r="F58" i="14"/>
  <c r="F56" i="14"/>
  <c r="E54" i="14"/>
  <c r="J39" i="14"/>
  <c r="J38" i="14"/>
  <c r="J37" i="14"/>
  <c r="J26" i="14"/>
  <c r="E26" i="14"/>
  <c r="J59" i="14" s="1"/>
  <c r="J25" i="14"/>
  <c r="J20" i="14"/>
  <c r="E20" i="14"/>
  <c r="F90" i="14" s="1"/>
  <c r="J19" i="14"/>
  <c r="J14" i="14"/>
  <c r="J56" i="14" s="1"/>
  <c r="E7" i="14"/>
  <c r="E50" i="14" s="1"/>
  <c r="H264" i="13"/>
  <c r="H257" i="13" s="1"/>
  <c r="J99" i="4"/>
  <c r="J247" i="13"/>
  <c r="J248" i="13"/>
  <c r="BE248" i="13" s="1"/>
  <c r="J251" i="13"/>
  <c r="BE251" i="13" s="1"/>
  <c r="BK475" i="13"/>
  <c r="BK474" i="13" s="1"/>
  <c r="J474" i="13" s="1"/>
  <c r="J72" i="13" s="1"/>
  <c r="BI475" i="13"/>
  <c r="BH475" i="13"/>
  <c r="BG475" i="13"/>
  <c r="BF475" i="13"/>
  <c r="T475" i="13"/>
  <c r="R475" i="13"/>
  <c r="R474" i="13" s="1"/>
  <c r="P475" i="13"/>
  <c r="P474" i="13" s="1"/>
  <c r="J475" i="13"/>
  <c r="BE475" i="13" s="1"/>
  <c r="T474" i="13"/>
  <c r="BK472" i="13"/>
  <c r="BI472" i="13"/>
  <c r="BH472" i="13"/>
  <c r="BG472" i="13"/>
  <c r="BF472" i="13"/>
  <c r="T472" i="13"/>
  <c r="R472" i="13"/>
  <c r="P472" i="13"/>
  <c r="J472" i="13"/>
  <c r="BE472" i="13" s="1"/>
  <c r="BK470" i="13"/>
  <c r="BI470" i="13"/>
  <c r="BH470" i="13"/>
  <c r="BG470" i="13"/>
  <c r="BF470" i="13"/>
  <c r="T470" i="13"/>
  <c r="R470" i="13"/>
  <c r="P470" i="13"/>
  <c r="J470" i="13"/>
  <c r="BE470" i="13" s="1"/>
  <c r="BK468" i="13"/>
  <c r="BK467" i="13" s="1"/>
  <c r="J467" i="13" s="1"/>
  <c r="J71" i="13" s="1"/>
  <c r="BI468" i="13"/>
  <c r="BH468" i="13"/>
  <c r="BG468" i="13"/>
  <c r="BF468" i="13"/>
  <c r="T468" i="13"/>
  <c r="R468" i="13"/>
  <c r="P468" i="13"/>
  <c r="J468" i="13"/>
  <c r="BE468" i="13" s="1"/>
  <c r="R467" i="13"/>
  <c r="BK466" i="13"/>
  <c r="BI466" i="13"/>
  <c r="BH466" i="13"/>
  <c r="BG466" i="13"/>
  <c r="BF466" i="13"/>
  <c r="T466" i="13"/>
  <c r="R466" i="13"/>
  <c r="P466" i="13"/>
  <c r="J466" i="13"/>
  <c r="BE466" i="13" s="1"/>
  <c r="BK465" i="13"/>
  <c r="BI465" i="13"/>
  <c r="BH465" i="13"/>
  <c r="BG465" i="13"/>
  <c r="BF465" i="13"/>
  <c r="T465" i="13"/>
  <c r="R465" i="13"/>
  <c r="P465" i="13"/>
  <c r="J465" i="13"/>
  <c r="BE465" i="13" s="1"/>
  <c r="BK464" i="13"/>
  <c r="BI464" i="13"/>
  <c r="BH464" i="13"/>
  <c r="BG464" i="13"/>
  <c r="BF464" i="13"/>
  <c r="T464" i="13"/>
  <c r="R464" i="13"/>
  <c r="P464" i="13"/>
  <c r="J464" i="13"/>
  <c r="BE464" i="13" s="1"/>
  <c r="BK461" i="13"/>
  <c r="BI461" i="13"/>
  <c r="BH461" i="13"/>
  <c r="BG461" i="13"/>
  <c r="BF461" i="13"/>
  <c r="T461" i="13"/>
  <c r="R461" i="13"/>
  <c r="P461" i="13"/>
  <c r="J461" i="13"/>
  <c r="BE461" i="13" s="1"/>
  <c r="BK458" i="13"/>
  <c r="BI458" i="13"/>
  <c r="BH458" i="13"/>
  <c r="BG458" i="13"/>
  <c r="BF458" i="13"/>
  <c r="T458" i="13"/>
  <c r="R458" i="13"/>
  <c r="P458" i="13"/>
  <c r="J458" i="13"/>
  <c r="BE458" i="13" s="1"/>
  <c r="BK454" i="13"/>
  <c r="BI454" i="13"/>
  <c r="BH454" i="13"/>
  <c r="BG454" i="13"/>
  <c r="BF454" i="13"/>
  <c r="T454" i="13"/>
  <c r="R454" i="13"/>
  <c r="P454" i="13"/>
  <c r="J454" i="13"/>
  <c r="BE454" i="13" s="1"/>
  <c r="BK450" i="13"/>
  <c r="BI450" i="13"/>
  <c r="BH450" i="13"/>
  <c r="BG450" i="13"/>
  <c r="BF450" i="13"/>
  <c r="T450" i="13"/>
  <c r="R450" i="13"/>
  <c r="P450" i="13"/>
  <c r="J450" i="13"/>
  <c r="BE450" i="13" s="1"/>
  <c r="BK446" i="13"/>
  <c r="BI446" i="13"/>
  <c r="BH446" i="13"/>
  <c r="BG446" i="13"/>
  <c r="BF446" i="13"/>
  <c r="T446" i="13"/>
  <c r="R446" i="13"/>
  <c r="P446" i="13"/>
  <c r="J446" i="13"/>
  <c r="BE446" i="13" s="1"/>
  <c r="BK444" i="13"/>
  <c r="BI444" i="13"/>
  <c r="BH444" i="13"/>
  <c r="BG444" i="13"/>
  <c r="BF444" i="13"/>
  <c r="T444" i="13"/>
  <c r="R444" i="13"/>
  <c r="P444" i="13"/>
  <c r="J444" i="13"/>
  <c r="BE444" i="13" s="1"/>
  <c r="BK440" i="13"/>
  <c r="BI440" i="13"/>
  <c r="BH440" i="13"/>
  <c r="BG440" i="13"/>
  <c r="BF440" i="13"/>
  <c r="T440" i="13"/>
  <c r="R440" i="13"/>
  <c r="P440" i="13"/>
  <c r="J440" i="13"/>
  <c r="BE440" i="13" s="1"/>
  <c r="BK435" i="13"/>
  <c r="BI435" i="13"/>
  <c r="BH435" i="13"/>
  <c r="BG435" i="13"/>
  <c r="BF435" i="13"/>
  <c r="BE435" i="13"/>
  <c r="T435" i="13"/>
  <c r="R435" i="13"/>
  <c r="P435" i="13"/>
  <c r="J435" i="13"/>
  <c r="BK432" i="13"/>
  <c r="BI432" i="13"/>
  <c r="BH432" i="13"/>
  <c r="BG432" i="13"/>
  <c r="BF432" i="13"/>
  <c r="T432" i="13"/>
  <c r="R432" i="13"/>
  <c r="P432" i="13"/>
  <c r="J432" i="13"/>
  <c r="BE432" i="13" s="1"/>
  <c r="BK429" i="13"/>
  <c r="BI429" i="13"/>
  <c r="BH429" i="13"/>
  <c r="BG429" i="13"/>
  <c r="BF429" i="13"/>
  <c r="T429" i="13"/>
  <c r="R429" i="13"/>
  <c r="P429" i="13"/>
  <c r="J429" i="13"/>
  <c r="BE429" i="13" s="1"/>
  <c r="BK426" i="13"/>
  <c r="BI426" i="13"/>
  <c r="BH426" i="13"/>
  <c r="BG426" i="13"/>
  <c r="BF426" i="13"/>
  <c r="T426" i="13"/>
  <c r="R426" i="13"/>
  <c r="P426" i="13"/>
  <c r="J426" i="13"/>
  <c r="BE426" i="13" s="1"/>
  <c r="BK420" i="13"/>
  <c r="BI420" i="13"/>
  <c r="BH420" i="13"/>
  <c r="BG420" i="13"/>
  <c r="BF420" i="13"/>
  <c r="T420" i="13"/>
  <c r="R420" i="13"/>
  <c r="P420" i="13"/>
  <c r="J420" i="13"/>
  <c r="BE420" i="13" s="1"/>
  <c r="BK416" i="13"/>
  <c r="BI416" i="13"/>
  <c r="BH416" i="13"/>
  <c r="BG416" i="13"/>
  <c r="BF416" i="13"/>
  <c r="T416" i="13"/>
  <c r="R416" i="13"/>
  <c r="P416" i="13"/>
  <c r="J416" i="13"/>
  <c r="BE416" i="13" s="1"/>
  <c r="BK412" i="13"/>
  <c r="BI412" i="13"/>
  <c r="BH412" i="13"/>
  <c r="BG412" i="13"/>
  <c r="BF412" i="13"/>
  <c r="T412" i="13"/>
  <c r="R412" i="13"/>
  <c r="P412" i="13"/>
  <c r="J412" i="13"/>
  <c r="BE412" i="13" s="1"/>
  <c r="BK408" i="13"/>
  <c r="BI408" i="13"/>
  <c r="BH408" i="13"/>
  <c r="BG408" i="13"/>
  <c r="BF408" i="13"/>
  <c r="T408" i="13"/>
  <c r="R408" i="13"/>
  <c r="P408" i="13"/>
  <c r="J408" i="13"/>
  <c r="BE408" i="13" s="1"/>
  <c r="BK403" i="13"/>
  <c r="BI403" i="13"/>
  <c r="BH403" i="13"/>
  <c r="BG403" i="13"/>
  <c r="BF403" i="13"/>
  <c r="T403" i="13"/>
  <c r="R403" i="13"/>
  <c r="P403" i="13"/>
  <c r="J403" i="13"/>
  <c r="BE403" i="13" s="1"/>
  <c r="BK402" i="13"/>
  <c r="BI402" i="13"/>
  <c r="BH402" i="13"/>
  <c r="BG402" i="13"/>
  <c r="BF402" i="13"/>
  <c r="T402" i="13"/>
  <c r="R402" i="13"/>
  <c r="P402" i="13"/>
  <c r="J402" i="13"/>
  <c r="BE402" i="13" s="1"/>
  <c r="BK401" i="13"/>
  <c r="BI401" i="13"/>
  <c r="BH401" i="13"/>
  <c r="BG401" i="13"/>
  <c r="BF401" i="13"/>
  <c r="T401" i="13"/>
  <c r="R401" i="13"/>
  <c r="P401" i="13"/>
  <c r="J401" i="13"/>
  <c r="BE401" i="13" s="1"/>
  <c r="BK400" i="13"/>
  <c r="BI400" i="13"/>
  <c r="BH400" i="13"/>
  <c r="BG400" i="13"/>
  <c r="BF400" i="13"/>
  <c r="T400" i="13"/>
  <c r="R400" i="13"/>
  <c r="P400" i="13"/>
  <c r="J400" i="13"/>
  <c r="BE400" i="13" s="1"/>
  <c r="BK399" i="13"/>
  <c r="BI399" i="13"/>
  <c r="BH399" i="13"/>
  <c r="BG399" i="13"/>
  <c r="BF399" i="13"/>
  <c r="T399" i="13"/>
  <c r="R399" i="13"/>
  <c r="P399" i="13"/>
  <c r="J399" i="13"/>
  <c r="BE399" i="13" s="1"/>
  <c r="BK397" i="13"/>
  <c r="BI397" i="13"/>
  <c r="BH397" i="13"/>
  <c r="BG397" i="13"/>
  <c r="BF397" i="13"/>
  <c r="T397" i="13"/>
  <c r="R397" i="13"/>
  <c r="P397" i="13"/>
  <c r="J397" i="13"/>
  <c r="BE397" i="13" s="1"/>
  <c r="BK396" i="13"/>
  <c r="BI396" i="13"/>
  <c r="BH396" i="13"/>
  <c r="BG396" i="13"/>
  <c r="BF396" i="13"/>
  <c r="T396" i="13"/>
  <c r="R396" i="13"/>
  <c r="P396" i="13"/>
  <c r="J396" i="13"/>
  <c r="BE396" i="13" s="1"/>
  <c r="BK395" i="13"/>
  <c r="BI395" i="13"/>
  <c r="BH395" i="13"/>
  <c r="BG395" i="13"/>
  <c r="BF395" i="13"/>
  <c r="T395" i="13"/>
  <c r="R395" i="13"/>
  <c r="P395" i="13"/>
  <c r="J395" i="13"/>
  <c r="BE395" i="13" s="1"/>
  <c r="BK393" i="13"/>
  <c r="BI393" i="13"/>
  <c r="BH393" i="13"/>
  <c r="BG393" i="13"/>
  <c r="BF393" i="13"/>
  <c r="T393" i="13"/>
  <c r="R393" i="13"/>
  <c r="P393" i="13"/>
  <c r="J393" i="13"/>
  <c r="BE393" i="13" s="1"/>
  <c r="BK390" i="13"/>
  <c r="BK389" i="13" s="1"/>
  <c r="J389" i="13" s="1"/>
  <c r="J70" i="13" s="1"/>
  <c r="BI390" i="13"/>
  <c r="BH390" i="13"/>
  <c r="BG390" i="13"/>
  <c r="BF390" i="13"/>
  <c r="T390" i="13"/>
  <c r="R390" i="13"/>
  <c r="P390" i="13"/>
  <c r="J390" i="13"/>
  <c r="BE390" i="13" s="1"/>
  <c r="BK387" i="13"/>
  <c r="BI387" i="13"/>
  <c r="BH387" i="13"/>
  <c r="BG387" i="13"/>
  <c r="BF387" i="13"/>
  <c r="T387" i="13"/>
  <c r="R387" i="13"/>
  <c r="P387" i="13"/>
  <c r="J387" i="13"/>
  <c r="BE387" i="13" s="1"/>
  <c r="BK382" i="13"/>
  <c r="BI382" i="13"/>
  <c r="BH382" i="13"/>
  <c r="BG382" i="13"/>
  <c r="BF382" i="13"/>
  <c r="T382" i="13"/>
  <c r="R382" i="13"/>
  <c r="P382" i="13"/>
  <c r="J382" i="13"/>
  <c r="BE382" i="13" s="1"/>
  <c r="BK380" i="13"/>
  <c r="BI380" i="13"/>
  <c r="BH380" i="13"/>
  <c r="BG380" i="13"/>
  <c r="BF380" i="13"/>
  <c r="T380" i="13"/>
  <c r="R380" i="13"/>
  <c r="P380" i="13"/>
  <c r="J380" i="13"/>
  <c r="BE380" i="13" s="1"/>
  <c r="BK378" i="13"/>
  <c r="BI378" i="13"/>
  <c r="BH378" i="13"/>
  <c r="BG378" i="13"/>
  <c r="BF378" i="13"/>
  <c r="T378" i="13"/>
  <c r="R378" i="13"/>
  <c r="P378" i="13"/>
  <c r="J378" i="13"/>
  <c r="BE378" i="13" s="1"/>
  <c r="BK377" i="13"/>
  <c r="BI377" i="13"/>
  <c r="BH377" i="13"/>
  <c r="BG377" i="13"/>
  <c r="BF377" i="13"/>
  <c r="T377" i="13"/>
  <c r="R377" i="13"/>
  <c r="P377" i="13"/>
  <c r="J377" i="13"/>
  <c r="BE377" i="13" s="1"/>
  <c r="BK375" i="13"/>
  <c r="BI375" i="13"/>
  <c r="BH375" i="13"/>
  <c r="BG375" i="13"/>
  <c r="BF375" i="13"/>
  <c r="T375" i="13"/>
  <c r="R375" i="13"/>
  <c r="P375" i="13"/>
  <c r="J375" i="13"/>
  <c r="BE375" i="13" s="1"/>
  <c r="BK372" i="13"/>
  <c r="BI372" i="13"/>
  <c r="BH372" i="13"/>
  <c r="BG372" i="13"/>
  <c r="BF372" i="13"/>
  <c r="T372" i="13"/>
  <c r="R372" i="13"/>
  <c r="P372" i="13"/>
  <c r="J372" i="13"/>
  <c r="BE372" i="13" s="1"/>
  <c r="BK369" i="13"/>
  <c r="BI369" i="13"/>
  <c r="BH369" i="13"/>
  <c r="BG369" i="13"/>
  <c r="BF369" i="13"/>
  <c r="T369" i="13"/>
  <c r="R369" i="13"/>
  <c r="P369" i="13"/>
  <c r="J369" i="13"/>
  <c r="BE369" i="13" s="1"/>
  <c r="BK366" i="13"/>
  <c r="BI366" i="13"/>
  <c r="BH366" i="13"/>
  <c r="BG366" i="13"/>
  <c r="BF366" i="13"/>
  <c r="T366" i="13"/>
  <c r="R366" i="13"/>
  <c r="P366" i="13"/>
  <c r="J366" i="13"/>
  <c r="BE366" i="13" s="1"/>
  <c r="BK363" i="13"/>
  <c r="BI363" i="13"/>
  <c r="BH363" i="13"/>
  <c r="BG363" i="13"/>
  <c r="BF363" i="13"/>
  <c r="T363" i="13"/>
  <c r="R363" i="13"/>
  <c r="P363" i="13"/>
  <c r="J363" i="13"/>
  <c r="BE363" i="13" s="1"/>
  <c r="BK359" i="13"/>
  <c r="BI359" i="13"/>
  <c r="BH359" i="13"/>
  <c r="BG359" i="13"/>
  <c r="BF359" i="13"/>
  <c r="T359" i="13"/>
  <c r="R359" i="13"/>
  <c r="P359" i="13"/>
  <c r="J359" i="13"/>
  <c r="BE359" i="13" s="1"/>
  <c r="BK354" i="13"/>
  <c r="BI354" i="13"/>
  <c r="BH354" i="13"/>
  <c r="BG354" i="13"/>
  <c r="BF354" i="13"/>
  <c r="T354" i="13"/>
  <c r="R354" i="13"/>
  <c r="P354" i="13"/>
  <c r="J354" i="13"/>
  <c r="BE354" i="13" s="1"/>
  <c r="BK351" i="13"/>
  <c r="BI351" i="13"/>
  <c r="BH351" i="13"/>
  <c r="BG351" i="13"/>
  <c r="BF351" i="13"/>
  <c r="T351" i="13"/>
  <c r="R351" i="13"/>
  <c r="P351" i="13"/>
  <c r="P350" i="13" s="1"/>
  <c r="J351" i="13"/>
  <c r="BE351" i="13" s="1"/>
  <c r="BK347" i="13"/>
  <c r="BI347" i="13"/>
  <c r="BH347" i="13"/>
  <c r="BG347" i="13"/>
  <c r="BF347" i="13"/>
  <c r="T347" i="13"/>
  <c r="R347" i="13"/>
  <c r="P347" i="13"/>
  <c r="J347" i="13"/>
  <c r="BE347" i="13" s="1"/>
  <c r="BK344" i="13"/>
  <c r="BI344" i="13"/>
  <c r="BH344" i="13"/>
  <c r="BG344" i="13"/>
  <c r="BF344" i="13"/>
  <c r="T344" i="13"/>
  <c r="R344" i="13"/>
  <c r="P344" i="13"/>
  <c r="J344" i="13"/>
  <c r="BE344" i="13" s="1"/>
  <c r="BK339" i="13"/>
  <c r="BI339" i="13"/>
  <c r="BH339" i="13"/>
  <c r="BG339" i="13"/>
  <c r="BF339" i="13"/>
  <c r="T339" i="13"/>
  <c r="R339" i="13"/>
  <c r="P339" i="13"/>
  <c r="J339" i="13"/>
  <c r="BE339" i="13" s="1"/>
  <c r="BK336" i="13"/>
  <c r="BI336" i="13"/>
  <c r="BH336" i="13"/>
  <c r="BG336" i="13"/>
  <c r="BF336" i="13"/>
  <c r="T336" i="13"/>
  <c r="R336" i="13"/>
  <c r="P336" i="13"/>
  <c r="J336" i="13"/>
  <c r="BE336" i="13" s="1"/>
  <c r="BK333" i="13"/>
  <c r="BI333" i="13"/>
  <c r="BH333" i="13"/>
  <c r="BG333" i="13"/>
  <c r="BF333" i="13"/>
  <c r="T333" i="13"/>
  <c r="R333" i="13"/>
  <c r="P333" i="13"/>
  <c r="J333" i="13"/>
  <c r="BE333" i="13" s="1"/>
  <c r="BK328" i="13"/>
  <c r="BI328" i="13"/>
  <c r="BH328" i="13"/>
  <c r="BG328" i="13"/>
  <c r="BF328" i="13"/>
  <c r="T328" i="13"/>
  <c r="R328" i="13"/>
  <c r="P328" i="13"/>
  <c r="J328" i="13"/>
  <c r="BE328" i="13" s="1"/>
  <c r="BK326" i="13"/>
  <c r="BI326" i="13"/>
  <c r="BH326" i="13"/>
  <c r="BG326" i="13"/>
  <c r="BF326" i="13"/>
  <c r="T326" i="13"/>
  <c r="R326" i="13"/>
  <c r="P326" i="13"/>
  <c r="J326" i="13"/>
  <c r="BE326" i="13" s="1"/>
  <c r="BK323" i="13"/>
  <c r="BI323" i="13"/>
  <c r="BH323" i="13"/>
  <c r="BG323" i="13"/>
  <c r="BF323" i="13"/>
  <c r="T323" i="13"/>
  <c r="R323" i="13"/>
  <c r="P323" i="13"/>
  <c r="J323" i="13"/>
  <c r="BE323" i="13" s="1"/>
  <c r="BK321" i="13"/>
  <c r="BI321" i="13"/>
  <c r="BH321" i="13"/>
  <c r="BG321" i="13"/>
  <c r="BF321" i="13"/>
  <c r="T321" i="13"/>
  <c r="R321" i="13"/>
  <c r="P321" i="13"/>
  <c r="J321" i="13"/>
  <c r="BE321" i="13" s="1"/>
  <c r="BK317" i="13"/>
  <c r="BI317" i="13"/>
  <c r="BH317" i="13"/>
  <c r="BG317" i="13"/>
  <c r="BF317" i="13"/>
  <c r="T317" i="13"/>
  <c r="R317" i="13"/>
  <c r="P317" i="13"/>
  <c r="J317" i="13"/>
  <c r="BE317" i="13" s="1"/>
  <c r="BK313" i="13"/>
  <c r="BI313" i="13"/>
  <c r="BH313" i="13"/>
  <c r="BG313" i="13"/>
  <c r="BF313" i="13"/>
  <c r="T313" i="13"/>
  <c r="R313" i="13"/>
  <c r="P313" i="13"/>
  <c r="J313" i="13"/>
  <c r="BE313" i="13" s="1"/>
  <c r="BK308" i="13"/>
  <c r="BI308" i="13"/>
  <c r="BH308" i="13"/>
  <c r="BG308" i="13"/>
  <c r="BF308" i="13"/>
  <c r="T308" i="13"/>
  <c r="R308" i="13"/>
  <c r="P308" i="13"/>
  <c r="J308" i="13"/>
  <c r="BE308" i="13" s="1"/>
  <c r="BK303" i="13"/>
  <c r="BI303" i="13"/>
  <c r="BH303" i="13"/>
  <c r="BG303" i="13"/>
  <c r="BF303" i="13"/>
  <c r="T303" i="13"/>
  <c r="R303" i="13"/>
  <c r="P303" i="13"/>
  <c r="J303" i="13"/>
  <c r="BE303" i="13" s="1"/>
  <c r="BK299" i="13"/>
  <c r="BI299" i="13"/>
  <c r="BH299" i="13"/>
  <c r="BG299" i="13"/>
  <c r="BF299" i="13"/>
  <c r="T299" i="13"/>
  <c r="R299" i="13"/>
  <c r="P299" i="13"/>
  <c r="J299" i="13"/>
  <c r="BE299" i="13" s="1"/>
  <c r="BK295" i="13"/>
  <c r="BI295" i="13"/>
  <c r="BH295" i="13"/>
  <c r="BG295" i="13"/>
  <c r="BF295" i="13"/>
  <c r="T295" i="13"/>
  <c r="R295" i="13"/>
  <c r="P295" i="13"/>
  <c r="J295" i="13"/>
  <c r="BE295" i="13" s="1"/>
  <c r="BK291" i="13"/>
  <c r="BI291" i="13"/>
  <c r="BH291" i="13"/>
  <c r="BG291" i="13"/>
  <c r="BF291" i="13"/>
  <c r="T291" i="13"/>
  <c r="R291" i="13"/>
  <c r="P291" i="13"/>
  <c r="J291" i="13"/>
  <c r="BE291" i="13" s="1"/>
  <c r="BK287" i="13"/>
  <c r="BI287" i="13"/>
  <c r="BH287" i="13"/>
  <c r="BG287" i="13"/>
  <c r="BF287" i="13"/>
  <c r="T287" i="13"/>
  <c r="R287" i="13"/>
  <c r="P287" i="13"/>
  <c r="J287" i="13"/>
  <c r="BE287" i="13" s="1"/>
  <c r="BK283" i="13"/>
  <c r="BI283" i="13"/>
  <c r="BH283" i="13"/>
  <c r="BG283" i="13"/>
  <c r="BF283" i="13"/>
  <c r="T283" i="13"/>
  <c r="R283" i="13"/>
  <c r="P283" i="13"/>
  <c r="J283" i="13"/>
  <c r="BE283" i="13" s="1"/>
  <c r="BK279" i="13"/>
  <c r="BI279" i="13"/>
  <c r="BH279" i="13"/>
  <c r="BG279" i="13"/>
  <c r="BF279" i="13"/>
  <c r="T279" i="13"/>
  <c r="R279" i="13"/>
  <c r="P279" i="13"/>
  <c r="J279" i="13"/>
  <c r="BE279" i="13" s="1"/>
  <c r="BK271" i="13"/>
  <c r="BI271" i="13"/>
  <c r="BH271" i="13"/>
  <c r="BG271" i="13"/>
  <c r="BF271" i="13"/>
  <c r="T271" i="13"/>
  <c r="R271" i="13"/>
  <c r="P271" i="13"/>
  <c r="J271" i="13"/>
  <c r="BE271" i="13" s="1"/>
  <c r="BK265" i="13"/>
  <c r="BI265" i="13"/>
  <c r="BH265" i="13"/>
  <c r="BG265" i="13"/>
  <c r="BF265" i="13"/>
  <c r="T265" i="13"/>
  <c r="R265" i="13"/>
  <c r="P265" i="13"/>
  <c r="J265" i="13"/>
  <c r="BE265" i="13" s="1"/>
  <c r="BI257" i="13"/>
  <c r="BH257" i="13"/>
  <c r="BG257" i="13"/>
  <c r="BF257" i="13"/>
  <c r="BK251" i="13"/>
  <c r="BK250" i="13" s="1"/>
  <c r="BI251" i="13"/>
  <c r="BH251" i="13"/>
  <c r="BG251" i="13"/>
  <c r="BF251" i="13"/>
  <c r="T251" i="13"/>
  <c r="R251" i="13"/>
  <c r="P251" i="13"/>
  <c r="P250" i="13" s="1"/>
  <c r="T250" i="13"/>
  <c r="R250" i="13"/>
  <c r="BK248" i="13"/>
  <c r="BK247" i="13" s="1"/>
  <c r="BI248" i="13"/>
  <c r="BH248" i="13"/>
  <c r="BG248" i="13"/>
  <c r="BF248" i="13"/>
  <c r="T248" i="13"/>
  <c r="T247" i="13" s="1"/>
  <c r="R248" i="13"/>
  <c r="P248" i="13"/>
  <c r="R247" i="13"/>
  <c r="P247" i="13"/>
  <c r="BK231" i="13"/>
  <c r="BI231" i="13"/>
  <c r="BH231" i="13"/>
  <c r="BG231" i="13"/>
  <c r="BF231" i="13"/>
  <c r="T231" i="13"/>
  <c r="R231" i="13"/>
  <c r="P231" i="13"/>
  <c r="J231" i="13"/>
  <c r="BE231" i="13" s="1"/>
  <c r="BK230" i="13"/>
  <c r="BI230" i="13"/>
  <c r="BH230" i="13"/>
  <c r="BG230" i="13"/>
  <c r="BF230" i="13"/>
  <c r="T230" i="13"/>
  <c r="R230" i="13"/>
  <c r="P230" i="13"/>
  <c r="J230" i="13"/>
  <c r="BE230" i="13" s="1"/>
  <c r="BK225" i="13"/>
  <c r="BI225" i="13"/>
  <c r="BH225" i="13"/>
  <c r="BG225" i="13"/>
  <c r="BF225" i="13"/>
  <c r="T225" i="13"/>
  <c r="R225" i="13"/>
  <c r="P225" i="13"/>
  <c r="J225" i="13"/>
  <c r="BE225" i="13" s="1"/>
  <c r="BK222" i="13"/>
  <c r="BI222" i="13"/>
  <c r="BH222" i="13"/>
  <c r="BG222" i="13"/>
  <c r="BF222" i="13"/>
  <c r="T222" i="13"/>
  <c r="R222" i="13"/>
  <c r="P222" i="13"/>
  <c r="J222" i="13"/>
  <c r="BE222" i="13" s="1"/>
  <c r="BK217" i="13"/>
  <c r="BI217" i="13"/>
  <c r="BH217" i="13"/>
  <c r="BG217" i="13"/>
  <c r="BF217" i="13"/>
  <c r="T217" i="13"/>
  <c r="R217" i="13"/>
  <c r="P217" i="13"/>
  <c r="J217" i="13"/>
  <c r="BE217" i="13" s="1"/>
  <c r="BK213" i="13"/>
  <c r="BI213" i="13"/>
  <c r="BH213" i="13"/>
  <c r="BG213" i="13"/>
  <c r="BF213" i="13"/>
  <c r="T213" i="13"/>
  <c r="R213" i="13"/>
  <c r="P213" i="13"/>
  <c r="J213" i="13"/>
  <c r="BE213" i="13" s="1"/>
  <c r="BK211" i="13"/>
  <c r="BI211" i="13"/>
  <c r="BH211" i="13"/>
  <c r="BG211" i="13"/>
  <c r="BF211" i="13"/>
  <c r="T211" i="13"/>
  <c r="R211" i="13"/>
  <c r="P211" i="13"/>
  <c r="J211" i="13"/>
  <c r="BE211" i="13" s="1"/>
  <c r="BK206" i="13"/>
  <c r="BI206" i="13"/>
  <c r="BH206" i="13"/>
  <c r="BG206" i="13"/>
  <c r="BF206" i="13"/>
  <c r="T206" i="13"/>
  <c r="R206" i="13"/>
  <c r="P206" i="13"/>
  <c r="J206" i="13"/>
  <c r="BE206" i="13" s="1"/>
  <c r="BK199" i="13"/>
  <c r="BI199" i="13"/>
  <c r="BH199" i="13"/>
  <c r="BG199" i="13"/>
  <c r="BF199" i="13"/>
  <c r="T199" i="13"/>
  <c r="R199" i="13"/>
  <c r="P199" i="13"/>
  <c r="J199" i="13"/>
  <c r="BE199" i="13" s="1"/>
  <c r="BK195" i="13"/>
  <c r="BI195" i="13"/>
  <c r="BH195" i="13"/>
  <c r="BG195" i="13"/>
  <c r="BF195" i="13"/>
  <c r="T195" i="13"/>
  <c r="R195" i="13"/>
  <c r="P195" i="13"/>
  <c r="J195" i="13"/>
  <c r="BE195" i="13" s="1"/>
  <c r="BK190" i="13"/>
  <c r="BI190" i="13"/>
  <c r="BH190" i="13"/>
  <c r="BG190" i="13"/>
  <c r="BF190" i="13"/>
  <c r="T190" i="13"/>
  <c r="R190" i="13"/>
  <c r="P190" i="13"/>
  <c r="J190" i="13"/>
  <c r="BE190" i="13" s="1"/>
  <c r="BK185" i="13"/>
  <c r="BI185" i="13"/>
  <c r="BH185" i="13"/>
  <c r="BG185" i="13"/>
  <c r="BF185" i="13"/>
  <c r="T185" i="13"/>
  <c r="R185" i="13"/>
  <c r="P185" i="13"/>
  <c r="J185" i="13"/>
  <c r="BE185" i="13" s="1"/>
  <c r="BK181" i="13"/>
  <c r="BI181" i="13"/>
  <c r="BH181" i="13"/>
  <c r="BG181" i="13"/>
  <c r="BF181" i="13"/>
  <c r="T181" i="13"/>
  <c r="R181" i="13"/>
  <c r="P181" i="13"/>
  <c r="J181" i="13"/>
  <c r="BE181" i="13" s="1"/>
  <c r="BK177" i="13"/>
  <c r="BI177" i="13"/>
  <c r="BH177" i="13"/>
  <c r="BG177" i="13"/>
  <c r="BF177" i="13"/>
  <c r="T177" i="13"/>
  <c r="R177" i="13"/>
  <c r="P177" i="13"/>
  <c r="J177" i="13"/>
  <c r="BE177" i="13" s="1"/>
  <c r="BK173" i="13"/>
  <c r="BI173" i="13"/>
  <c r="BH173" i="13"/>
  <c r="BG173" i="13"/>
  <c r="BF173" i="13"/>
  <c r="T173" i="13"/>
  <c r="R173" i="13"/>
  <c r="P173" i="13"/>
  <c r="J173" i="13"/>
  <c r="BE173" i="13" s="1"/>
  <c r="BK171" i="13"/>
  <c r="BI171" i="13"/>
  <c r="BH171" i="13"/>
  <c r="BG171" i="13"/>
  <c r="BF171" i="13"/>
  <c r="T171" i="13"/>
  <c r="R171" i="13"/>
  <c r="P171" i="13"/>
  <c r="J171" i="13"/>
  <c r="BE171" i="13" s="1"/>
  <c r="BK169" i="13"/>
  <c r="BI169" i="13"/>
  <c r="BH169" i="13"/>
  <c r="BG169" i="13"/>
  <c r="BF169" i="13"/>
  <c r="T169" i="13"/>
  <c r="R169" i="13"/>
  <c r="P169" i="13"/>
  <c r="J169" i="13"/>
  <c r="BE169" i="13" s="1"/>
  <c r="BK167" i="13"/>
  <c r="BI167" i="13"/>
  <c r="BH167" i="13"/>
  <c r="BG167" i="13"/>
  <c r="BF167" i="13"/>
  <c r="T167" i="13"/>
  <c r="R167" i="13"/>
  <c r="P167" i="13"/>
  <c r="J167" i="13"/>
  <c r="BE167" i="13" s="1"/>
  <c r="BK165" i="13"/>
  <c r="BI165" i="13"/>
  <c r="BH165" i="13"/>
  <c r="BG165" i="13"/>
  <c r="BF165" i="13"/>
  <c r="T165" i="13"/>
  <c r="R165" i="13"/>
  <c r="P165" i="13"/>
  <c r="J165" i="13"/>
  <c r="BE165" i="13" s="1"/>
  <c r="BK160" i="13"/>
  <c r="BI160" i="13"/>
  <c r="BH160" i="13"/>
  <c r="BG160" i="13"/>
  <c r="BF160" i="13"/>
  <c r="T160" i="13"/>
  <c r="R160" i="13"/>
  <c r="P160" i="13"/>
  <c r="J160" i="13"/>
  <c r="BE160" i="13" s="1"/>
  <c r="BK155" i="13"/>
  <c r="BI155" i="13"/>
  <c r="BH155" i="13"/>
  <c r="BG155" i="13"/>
  <c r="BF155" i="13"/>
  <c r="T155" i="13"/>
  <c r="R155" i="13"/>
  <c r="P155" i="13"/>
  <c r="J155" i="13"/>
  <c r="BE155" i="13" s="1"/>
  <c r="BK138" i="13"/>
  <c r="BI138" i="13"/>
  <c r="BH138" i="13"/>
  <c r="BG138" i="13"/>
  <c r="BF138" i="13"/>
  <c r="T138" i="13"/>
  <c r="R138" i="13"/>
  <c r="P138" i="13"/>
  <c r="J138" i="13"/>
  <c r="BE138" i="13" s="1"/>
  <c r="BK133" i="13"/>
  <c r="BI133" i="13"/>
  <c r="BH133" i="13"/>
  <c r="BG133" i="13"/>
  <c r="BF133" i="13"/>
  <c r="T133" i="13"/>
  <c r="R133" i="13"/>
  <c r="P133" i="13"/>
  <c r="J133" i="13"/>
  <c r="BE133" i="13" s="1"/>
  <c r="BK129" i="13"/>
  <c r="BI129" i="13"/>
  <c r="BH129" i="13"/>
  <c r="BG129" i="13"/>
  <c r="BF129" i="13"/>
  <c r="T129" i="13"/>
  <c r="R129" i="13"/>
  <c r="P129" i="13"/>
  <c r="J129" i="13"/>
  <c r="BE129" i="13" s="1"/>
  <c r="BK125" i="13"/>
  <c r="BI125" i="13"/>
  <c r="BH125" i="13"/>
  <c r="BG125" i="13"/>
  <c r="BF125" i="13"/>
  <c r="T125" i="13"/>
  <c r="R125" i="13"/>
  <c r="P125" i="13"/>
  <c r="J125" i="13"/>
  <c r="BE125" i="13" s="1"/>
  <c r="BK121" i="13"/>
  <c r="BI121" i="13"/>
  <c r="BH121" i="13"/>
  <c r="BG121" i="13"/>
  <c r="BF121" i="13"/>
  <c r="T121" i="13"/>
  <c r="R121" i="13"/>
  <c r="P121" i="13"/>
  <c r="J121" i="13"/>
  <c r="BE121" i="13" s="1"/>
  <c r="BK117" i="13"/>
  <c r="BI117" i="13"/>
  <c r="BH117" i="13"/>
  <c r="BG117" i="13"/>
  <c r="BF117" i="13"/>
  <c r="T117" i="13"/>
  <c r="R117" i="13"/>
  <c r="P117" i="13"/>
  <c r="J117" i="13"/>
  <c r="BE117" i="13" s="1"/>
  <c r="BK113" i="13"/>
  <c r="BI113" i="13"/>
  <c r="BH113" i="13"/>
  <c r="BG113" i="13"/>
  <c r="BF113" i="13"/>
  <c r="T113" i="13"/>
  <c r="R113" i="13"/>
  <c r="P113" i="13"/>
  <c r="J113" i="13"/>
  <c r="BE113" i="13" s="1"/>
  <c r="BK109" i="13"/>
  <c r="BI109" i="13"/>
  <c r="BH109" i="13"/>
  <c r="BG109" i="13"/>
  <c r="BF109" i="13"/>
  <c r="T109" i="13"/>
  <c r="R109" i="13"/>
  <c r="P109" i="13"/>
  <c r="J109" i="13"/>
  <c r="BE109" i="13" s="1"/>
  <c r="BK105" i="13"/>
  <c r="BI105" i="13"/>
  <c r="BH105" i="13"/>
  <c r="BG105" i="13"/>
  <c r="BF105" i="13"/>
  <c r="T105" i="13"/>
  <c r="R105" i="13"/>
  <c r="P105" i="13"/>
  <c r="J105" i="13"/>
  <c r="BE105" i="13" s="1"/>
  <c r="BK103" i="13"/>
  <c r="BI103" i="13"/>
  <c r="BH103" i="13"/>
  <c r="BG103" i="13"/>
  <c r="BF103" i="13"/>
  <c r="T103" i="13"/>
  <c r="R103" i="13"/>
  <c r="P103" i="13"/>
  <c r="J103" i="13"/>
  <c r="BE103" i="13" s="1"/>
  <c r="BK101" i="13"/>
  <c r="BI101" i="13"/>
  <c r="BH101" i="13"/>
  <c r="BG101" i="13"/>
  <c r="BF101" i="13"/>
  <c r="T101" i="13"/>
  <c r="R101" i="13"/>
  <c r="P101" i="13"/>
  <c r="J101" i="13"/>
  <c r="BE101" i="13" s="1"/>
  <c r="BK99" i="13"/>
  <c r="BI99" i="13"/>
  <c r="BH99" i="13"/>
  <c r="BG99" i="13"/>
  <c r="BF99" i="13"/>
  <c r="T99" i="13"/>
  <c r="R99" i="13"/>
  <c r="P99" i="13"/>
  <c r="J99" i="13"/>
  <c r="BE99" i="13" s="1"/>
  <c r="BK97" i="13"/>
  <c r="BI97" i="13"/>
  <c r="BH97" i="13"/>
  <c r="BG97" i="13"/>
  <c r="BF97" i="13"/>
  <c r="T97" i="13"/>
  <c r="R97" i="13"/>
  <c r="R96" i="13" s="1"/>
  <c r="P97" i="13"/>
  <c r="J97" i="13"/>
  <c r="BE97" i="13" s="1"/>
  <c r="J90" i="13"/>
  <c r="F90" i="13"/>
  <c r="F88" i="13"/>
  <c r="E86" i="13"/>
  <c r="J58" i="13"/>
  <c r="F58" i="13"/>
  <c r="F56" i="13"/>
  <c r="E54" i="13"/>
  <c r="J39" i="13"/>
  <c r="J38" i="13"/>
  <c r="J37" i="13"/>
  <c r="J26" i="13"/>
  <c r="E26" i="13"/>
  <c r="J91" i="13" s="1"/>
  <c r="J25" i="13"/>
  <c r="J20" i="13"/>
  <c r="E20" i="13"/>
  <c r="F91" i="13" s="1"/>
  <c r="J19" i="13"/>
  <c r="J14" i="13"/>
  <c r="J88" i="13" s="1"/>
  <c r="E7" i="13"/>
  <c r="E50" i="13" s="1"/>
  <c r="J97" i="4"/>
  <c r="BK460" i="12"/>
  <c r="BK459" i="12" s="1"/>
  <c r="J459" i="12" s="1"/>
  <c r="J72" i="12" s="1"/>
  <c r="BI460" i="12"/>
  <c r="BH460" i="12"/>
  <c r="BG460" i="12"/>
  <c r="BF460" i="12"/>
  <c r="T460" i="12"/>
  <c r="R460" i="12"/>
  <c r="R459" i="12" s="1"/>
  <c r="P460" i="12"/>
  <c r="P459" i="12" s="1"/>
  <c r="J460" i="12"/>
  <c r="BE460" i="12" s="1"/>
  <c r="T459" i="12"/>
  <c r="BK457" i="12"/>
  <c r="BI457" i="12"/>
  <c r="BH457" i="12"/>
  <c r="BG457" i="12"/>
  <c r="BF457" i="12"/>
  <c r="T457" i="12"/>
  <c r="R457" i="12"/>
  <c r="P457" i="12"/>
  <c r="J457" i="12"/>
  <c r="BE457" i="12" s="1"/>
  <c r="BK455" i="12"/>
  <c r="BI455" i="12"/>
  <c r="BH455" i="12"/>
  <c r="BG455" i="12"/>
  <c r="BF455" i="12"/>
  <c r="T455" i="12"/>
  <c r="R455" i="12"/>
  <c r="P455" i="12"/>
  <c r="J455" i="12"/>
  <c r="BE455" i="12" s="1"/>
  <c r="BK453" i="12"/>
  <c r="BI453" i="12"/>
  <c r="BH453" i="12"/>
  <c r="BG453" i="12"/>
  <c r="BF453" i="12"/>
  <c r="T453" i="12"/>
  <c r="R453" i="12"/>
  <c r="P453" i="12"/>
  <c r="J453" i="12"/>
  <c r="BE453" i="12" s="1"/>
  <c r="BK451" i="12"/>
  <c r="BI451" i="12"/>
  <c r="BH451" i="12"/>
  <c r="BG451" i="12"/>
  <c r="BF451" i="12"/>
  <c r="T451" i="12"/>
  <c r="R451" i="12"/>
  <c r="P451" i="12"/>
  <c r="J451" i="12"/>
  <c r="BE451" i="12" s="1"/>
  <c r="BK450" i="12"/>
  <c r="BI450" i="12"/>
  <c r="BH450" i="12"/>
  <c r="BG450" i="12"/>
  <c r="BF450" i="12"/>
  <c r="T450" i="12"/>
  <c r="R450" i="12"/>
  <c r="P450" i="12"/>
  <c r="J450" i="12"/>
  <c r="BE450" i="12" s="1"/>
  <c r="BK449" i="12"/>
  <c r="BI449" i="12"/>
  <c r="BH449" i="12"/>
  <c r="BG449" i="12"/>
  <c r="BF449" i="12"/>
  <c r="T449" i="12"/>
  <c r="R449" i="12"/>
  <c r="P449" i="12"/>
  <c r="J449" i="12"/>
  <c r="BE449" i="12" s="1"/>
  <c r="BK446" i="12"/>
  <c r="BI446" i="12"/>
  <c r="BH446" i="12"/>
  <c r="BG446" i="12"/>
  <c r="BF446" i="12"/>
  <c r="T446" i="12"/>
  <c r="R446" i="12"/>
  <c r="P446" i="12"/>
  <c r="J446" i="12"/>
  <c r="BE446" i="12" s="1"/>
  <c r="BK443" i="12"/>
  <c r="BI443" i="12"/>
  <c r="BH443" i="12"/>
  <c r="BG443" i="12"/>
  <c r="BF443" i="12"/>
  <c r="T443" i="12"/>
  <c r="R443" i="12"/>
  <c r="P443" i="12"/>
  <c r="J443" i="12"/>
  <c r="BE443" i="12" s="1"/>
  <c r="BK439" i="12"/>
  <c r="BI439" i="12"/>
  <c r="BH439" i="12"/>
  <c r="BG439" i="12"/>
  <c r="BF439" i="12"/>
  <c r="T439" i="12"/>
  <c r="R439" i="12"/>
  <c r="P439" i="12"/>
  <c r="J439" i="12"/>
  <c r="BE439" i="12" s="1"/>
  <c r="BK432" i="12"/>
  <c r="BI432" i="12"/>
  <c r="BH432" i="12"/>
  <c r="BG432" i="12"/>
  <c r="BF432" i="12"/>
  <c r="T432" i="12"/>
  <c r="R432" i="12"/>
  <c r="P432" i="12"/>
  <c r="J432" i="12"/>
  <c r="BE432" i="12" s="1"/>
  <c r="BK425" i="12"/>
  <c r="BI425" i="12"/>
  <c r="BH425" i="12"/>
  <c r="BG425" i="12"/>
  <c r="BF425" i="12"/>
  <c r="T425" i="12"/>
  <c r="R425" i="12"/>
  <c r="P425" i="12"/>
  <c r="J425" i="12"/>
  <c r="BE425" i="12" s="1"/>
  <c r="BK423" i="12"/>
  <c r="BI423" i="12"/>
  <c r="BH423" i="12"/>
  <c r="BG423" i="12"/>
  <c r="BF423" i="12"/>
  <c r="T423" i="12"/>
  <c r="R423" i="12"/>
  <c r="P423" i="12"/>
  <c r="J423" i="12"/>
  <c r="BE423" i="12" s="1"/>
  <c r="BK419" i="12"/>
  <c r="BI419" i="12"/>
  <c r="BH419" i="12"/>
  <c r="BG419" i="12"/>
  <c r="BF419" i="12"/>
  <c r="T419" i="12"/>
  <c r="R419" i="12"/>
  <c r="P419" i="12"/>
  <c r="J419" i="12"/>
  <c r="BE419" i="12" s="1"/>
  <c r="BK415" i="12"/>
  <c r="BI415" i="12"/>
  <c r="BH415" i="12"/>
  <c r="BG415" i="12"/>
  <c r="BF415" i="12"/>
  <c r="T415" i="12"/>
  <c r="R415" i="12"/>
  <c r="P415" i="12"/>
  <c r="J415" i="12"/>
  <c r="BE415" i="12" s="1"/>
  <c r="BK412" i="12"/>
  <c r="BI412" i="12"/>
  <c r="BH412" i="12"/>
  <c r="BG412" i="12"/>
  <c r="BF412" i="12"/>
  <c r="T412" i="12"/>
  <c r="R412" i="12"/>
  <c r="P412" i="12"/>
  <c r="J412" i="12"/>
  <c r="BE412" i="12" s="1"/>
  <c r="BK409" i="12"/>
  <c r="BI409" i="12"/>
  <c r="BH409" i="12"/>
  <c r="BG409" i="12"/>
  <c r="BF409" i="12"/>
  <c r="T409" i="12"/>
  <c r="R409" i="12"/>
  <c r="P409" i="12"/>
  <c r="J409" i="12"/>
  <c r="BE409" i="12" s="1"/>
  <c r="BK406" i="12"/>
  <c r="BI406" i="12"/>
  <c r="BH406" i="12"/>
  <c r="BG406" i="12"/>
  <c r="BF406" i="12"/>
  <c r="T406" i="12"/>
  <c r="R406" i="12"/>
  <c r="P406" i="12"/>
  <c r="J406" i="12"/>
  <c r="BE406" i="12" s="1"/>
  <c r="BK400" i="12"/>
  <c r="BI400" i="12"/>
  <c r="BH400" i="12"/>
  <c r="BG400" i="12"/>
  <c r="BF400" i="12"/>
  <c r="T400" i="12"/>
  <c r="R400" i="12"/>
  <c r="P400" i="12"/>
  <c r="J400" i="12"/>
  <c r="BE400" i="12" s="1"/>
  <c r="BK395" i="12"/>
  <c r="BI395" i="12"/>
  <c r="BH395" i="12"/>
  <c r="BG395" i="12"/>
  <c r="BF395" i="12"/>
  <c r="T395" i="12"/>
  <c r="R395" i="12"/>
  <c r="P395" i="12"/>
  <c r="J395" i="12"/>
  <c r="BE395" i="12" s="1"/>
  <c r="BK391" i="12"/>
  <c r="BI391" i="12"/>
  <c r="BH391" i="12"/>
  <c r="BG391" i="12"/>
  <c r="BF391" i="12"/>
  <c r="T391" i="12"/>
  <c r="R391" i="12"/>
  <c r="P391" i="12"/>
  <c r="J391" i="12"/>
  <c r="BE391" i="12" s="1"/>
  <c r="BK387" i="12"/>
  <c r="BI387" i="12"/>
  <c r="BH387" i="12"/>
  <c r="BG387" i="12"/>
  <c r="BF387" i="12"/>
  <c r="T387" i="12"/>
  <c r="R387" i="12"/>
  <c r="P387" i="12"/>
  <c r="J387" i="12"/>
  <c r="BE387" i="12" s="1"/>
  <c r="BK382" i="12"/>
  <c r="BI382" i="12"/>
  <c r="BH382" i="12"/>
  <c r="BG382" i="12"/>
  <c r="BF382" i="12"/>
  <c r="T382" i="12"/>
  <c r="R382" i="12"/>
  <c r="P382" i="12"/>
  <c r="J382" i="12"/>
  <c r="BE382" i="12" s="1"/>
  <c r="BK381" i="12"/>
  <c r="BI381" i="12"/>
  <c r="BH381" i="12"/>
  <c r="BG381" i="12"/>
  <c r="BF381" i="12"/>
  <c r="T381" i="12"/>
  <c r="R381" i="12"/>
  <c r="P381" i="12"/>
  <c r="J381" i="12"/>
  <c r="BE381" i="12" s="1"/>
  <c r="BK380" i="12"/>
  <c r="BI380" i="12"/>
  <c r="BH380" i="12"/>
  <c r="BG380" i="12"/>
  <c r="BF380" i="12"/>
  <c r="T380" i="12"/>
  <c r="R380" i="12"/>
  <c r="P380" i="12"/>
  <c r="J380" i="12"/>
  <c r="BE380" i="12" s="1"/>
  <c r="BK379" i="12"/>
  <c r="BI379" i="12"/>
  <c r="BH379" i="12"/>
  <c r="BG379" i="12"/>
  <c r="BF379" i="12"/>
  <c r="T379" i="12"/>
  <c r="R379" i="12"/>
  <c r="P379" i="12"/>
  <c r="J379" i="12"/>
  <c r="BE379" i="12" s="1"/>
  <c r="BK378" i="12"/>
  <c r="BI378" i="12"/>
  <c r="BH378" i="12"/>
  <c r="BG378" i="12"/>
  <c r="BF378" i="12"/>
  <c r="T378" i="12"/>
  <c r="R378" i="12"/>
  <c r="P378" i="12"/>
  <c r="J378" i="12"/>
  <c r="BE378" i="12" s="1"/>
  <c r="BK376" i="12"/>
  <c r="BI376" i="12"/>
  <c r="BH376" i="12"/>
  <c r="BG376" i="12"/>
  <c r="BF376" i="12"/>
  <c r="T376" i="12"/>
  <c r="R376" i="12"/>
  <c r="P376" i="12"/>
  <c r="J376" i="12"/>
  <c r="BE376" i="12" s="1"/>
  <c r="BK375" i="12"/>
  <c r="BI375" i="12"/>
  <c r="BH375" i="12"/>
  <c r="BG375" i="12"/>
  <c r="BF375" i="12"/>
  <c r="T375" i="12"/>
  <c r="R375" i="12"/>
  <c r="P375" i="12"/>
  <c r="J375" i="12"/>
  <c r="BE375" i="12" s="1"/>
  <c r="BK373" i="12"/>
  <c r="BI373" i="12"/>
  <c r="BH373" i="12"/>
  <c r="BG373" i="12"/>
  <c r="BF373" i="12"/>
  <c r="T373" i="12"/>
  <c r="R373" i="12"/>
  <c r="P373" i="12"/>
  <c r="J373" i="12"/>
  <c r="BE373" i="12" s="1"/>
  <c r="BK370" i="12"/>
  <c r="BI370" i="12"/>
  <c r="BH370" i="12"/>
  <c r="BG370" i="12"/>
  <c r="BF370" i="12"/>
  <c r="T370" i="12"/>
  <c r="R370" i="12"/>
  <c r="P370" i="12"/>
  <c r="J370" i="12"/>
  <c r="BE370" i="12" s="1"/>
  <c r="BK367" i="12"/>
  <c r="BI367" i="12"/>
  <c r="BH367" i="12"/>
  <c r="BG367" i="12"/>
  <c r="BF367" i="12"/>
  <c r="T367" i="12"/>
  <c r="R367" i="12"/>
  <c r="P367" i="12"/>
  <c r="J367" i="12"/>
  <c r="BE367" i="12" s="1"/>
  <c r="BK362" i="12"/>
  <c r="BI362" i="12"/>
  <c r="BH362" i="12"/>
  <c r="BG362" i="12"/>
  <c r="BF362" i="12"/>
  <c r="T362" i="12"/>
  <c r="R362" i="12"/>
  <c r="P362" i="12"/>
  <c r="J362" i="12"/>
  <c r="BE362" i="12" s="1"/>
  <c r="BK361" i="12"/>
  <c r="BI361" i="12"/>
  <c r="BH361" i="12"/>
  <c r="BG361" i="12"/>
  <c r="BF361" i="12"/>
  <c r="T361" i="12"/>
  <c r="R361" i="12"/>
  <c r="P361" i="12"/>
  <c r="J361" i="12"/>
  <c r="BE361" i="12" s="1"/>
  <c r="BK360" i="12"/>
  <c r="BI360" i="12"/>
  <c r="BH360" i="12"/>
  <c r="BG360" i="12"/>
  <c r="BF360" i="12"/>
  <c r="T360" i="12"/>
  <c r="R360" i="12"/>
  <c r="P360" i="12"/>
  <c r="J360" i="12"/>
  <c r="BE360" i="12" s="1"/>
  <c r="BK359" i="12"/>
  <c r="BI359" i="12"/>
  <c r="BH359" i="12"/>
  <c r="BG359" i="12"/>
  <c r="BF359" i="12"/>
  <c r="T359" i="12"/>
  <c r="R359" i="12"/>
  <c r="P359" i="12"/>
  <c r="J359" i="12"/>
  <c r="BE359" i="12" s="1"/>
  <c r="BK357" i="12"/>
  <c r="BI357" i="12"/>
  <c r="BH357" i="12"/>
  <c r="BG357" i="12"/>
  <c r="BF357" i="12"/>
  <c r="T357" i="12"/>
  <c r="R357" i="12"/>
  <c r="P357" i="12"/>
  <c r="J357" i="12"/>
  <c r="BE357" i="12" s="1"/>
  <c r="BK356" i="12"/>
  <c r="BI356" i="12"/>
  <c r="BH356" i="12"/>
  <c r="BG356" i="12"/>
  <c r="BF356" i="12"/>
  <c r="T356" i="12"/>
  <c r="R356" i="12"/>
  <c r="P356" i="12"/>
  <c r="J356" i="12"/>
  <c r="BE356" i="12" s="1"/>
  <c r="BK355" i="12"/>
  <c r="BI355" i="12"/>
  <c r="BH355" i="12"/>
  <c r="BG355" i="12"/>
  <c r="BF355" i="12"/>
  <c r="T355" i="12"/>
  <c r="R355" i="12"/>
  <c r="P355" i="12"/>
  <c r="J355" i="12"/>
  <c r="BE355" i="12" s="1"/>
  <c r="BK354" i="12"/>
  <c r="BI354" i="12"/>
  <c r="BH354" i="12"/>
  <c r="BG354" i="12"/>
  <c r="BF354" i="12"/>
  <c r="T354" i="12"/>
  <c r="R354" i="12"/>
  <c r="P354" i="12"/>
  <c r="J354" i="12"/>
  <c r="BE354" i="12" s="1"/>
  <c r="BK353" i="12"/>
  <c r="BI353" i="12"/>
  <c r="BH353" i="12"/>
  <c r="BG353" i="12"/>
  <c r="BF353" i="12"/>
  <c r="T353" i="12"/>
  <c r="R353" i="12"/>
  <c r="P353" i="12"/>
  <c r="J353" i="12"/>
  <c r="BE353" i="12" s="1"/>
  <c r="BK352" i="12"/>
  <c r="BI352" i="12"/>
  <c r="BH352" i="12"/>
  <c r="BG352" i="12"/>
  <c r="BF352" i="12"/>
  <c r="T352" i="12"/>
  <c r="R352" i="12"/>
  <c r="P352" i="12"/>
  <c r="J352" i="12"/>
  <c r="BE352" i="12" s="1"/>
  <c r="BK350" i="12"/>
  <c r="BI350" i="12"/>
  <c r="BH350" i="12"/>
  <c r="BG350" i="12"/>
  <c r="BF350" i="12"/>
  <c r="T350" i="12"/>
  <c r="R350" i="12"/>
  <c r="P350" i="12"/>
  <c r="J350" i="12"/>
  <c r="BE350" i="12" s="1"/>
  <c r="BK348" i="12"/>
  <c r="BI348" i="12"/>
  <c r="BH348" i="12"/>
  <c r="BG348" i="12"/>
  <c r="BF348" i="12"/>
  <c r="T348" i="12"/>
  <c r="R348" i="12"/>
  <c r="P348" i="12"/>
  <c r="J348" i="12"/>
  <c r="BE348" i="12" s="1"/>
  <c r="BK347" i="12"/>
  <c r="BI347" i="12"/>
  <c r="BH347" i="12"/>
  <c r="BG347" i="12"/>
  <c r="BF347" i="12"/>
  <c r="T347" i="12"/>
  <c r="R347" i="12"/>
  <c r="P347" i="12"/>
  <c r="J347" i="12"/>
  <c r="BE347" i="12" s="1"/>
  <c r="BK345" i="12"/>
  <c r="BI345" i="12"/>
  <c r="BH345" i="12"/>
  <c r="BG345" i="12"/>
  <c r="BF345" i="12"/>
  <c r="T345" i="12"/>
  <c r="R345" i="12"/>
  <c r="P345" i="12"/>
  <c r="J345" i="12"/>
  <c r="BE345" i="12" s="1"/>
  <c r="BK342" i="12"/>
  <c r="BI342" i="12"/>
  <c r="BH342" i="12"/>
  <c r="BG342" i="12"/>
  <c r="BF342" i="12"/>
  <c r="T342" i="12"/>
  <c r="R342" i="12"/>
  <c r="P342" i="12"/>
  <c r="J342" i="12"/>
  <c r="BE342" i="12" s="1"/>
  <c r="BK339" i="12"/>
  <c r="BI339" i="12"/>
  <c r="BH339" i="12"/>
  <c r="BG339" i="12"/>
  <c r="BF339" i="12"/>
  <c r="T339" i="12"/>
  <c r="R339" i="12"/>
  <c r="P339" i="12"/>
  <c r="J339" i="12"/>
  <c r="BE339" i="12" s="1"/>
  <c r="BK336" i="12"/>
  <c r="BI336" i="12"/>
  <c r="BH336" i="12"/>
  <c r="BG336" i="12"/>
  <c r="BF336" i="12"/>
  <c r="T336" i="12"/>
  <c r="R336" i="12"/>
  <c r="P336" i="12"/>
  <c r="J336" i="12"/>
  <c r="BE336" i="12" s="1"/>
  <c r="BK333" i="12"/>
  <c r="BI333" i="12"/>
  <c r="BH333" i="12"/>
  <c r="BG333" i="12"/>
  <c r="BF333" i="12"/>
  <c r="T333" i="12"/>
  <c r="R333" i="12"/>
  <c r="P333" i="12"/>
  <c r="J333" i="12"/>
  <c r="BE333" i="12" s="1"/>
  <c r="BK329" i="12"/>
  <c r="BI329" i="12"/>
  <c r="BH329" i="12"/>
  <c r="BG329" i="12"/>
  <c r="BF329" i="12"/>
  <c r="T329" i="12"/>
  <c r="R329" i="12"/>
  <c r="P329" i="12"/>
  <c r="J329" i="12"/>
  <c r="BE329" i="12" s="1"/>
  <c r="BK322" i="12"/>
  <c r="BI322" i="12"/>
  <c r="BH322" i="12"/>
  <c r="BG322" i="12"/>
  <c r="BF322" i="12"/>
  <c r="T322" i="12"/>
  <c r="R322" i="12"/>
  <c r="P322" i="12"/>
  <c r="J322" i="12"/>
  <c r="BE322" i="12" s="1"/>
  <c r="BK319" i="12"/>
  <c r="BI319" i="12"/>
  <c r="BH319" i="12"/>
  <c r="BG319" i="12"/>
  <c r="BF319" i="12"/>
  <c r="T319" i="12"/>
  <c r="R319" i="12"/>
  <c r="P319" i="12"/>
  <c r="J319" i="12"/>
  <c r="BE319" i="12" s="1"/>
  <c r="BK315" i="12"/>
  <c r="BI315" i="12"/>
  <c r="BH315" i="12"/>
  <c r="BG315" i="12"/>
  <c r="BF315" i="12"/>
  <c r="T315" i="12"/>
  <c r="R315" i="12"/>
  <c r="P315" i="12"/>
  <c r="J315" i="12"/>
  <c r="BE315" i="12" s="1"/>
  <c r="BK312" i="12"/>
  <c r="BI312" i="12"/>
  <c r="BH312" i="12"/>
  <c r="BG312" i="12"/>
  <c r="BF312" i="12"/>
  <c r="T312" i="12"/>
  <c r="R312" i="12"/>
  <c r="P312" i="12"/>
  <c r="J312" i="12"/>
  <c r="BE312" i="12" s="1"/>
  <c r="BK307" i="12"/>
  <c r="BI307" i="12"/>
  <c r="BH307" i="12"/>
  <c r="BG307" i="12"/>
  <c r="BF307" i="12"/>
  <c r="T307" i="12"/>
  <c r="R307" i="12"/>
  <c r="P307" i="12"/>
  <c r="J307" i="12"/>
  <c r="BE307" i="12" s="1"/>
  <c r="BK306" i="12"/>
  <c r="BI306" i="12"/>
  <c r="BH306" i="12"/>
  <c r="BG306" i="12"/>
  <c r="BF306" i="12"/>
  <c r="T306" i="12"/>
  <c r="R306" i="12"/>
  <c r="P306" i="12"/>
  <c r="J306" i="12"/>
  <c r="BE306" i="12" s="1"/>
  <c r="BK302" i="12"/>
  <c r="BI302" i="12"/>
  <c r="BH302" i="12"/>
  <c r="BG302" i="12"/>
  <c r="BF302" i="12"/>
  <c r="T302" i="12"/>
  <c r="R302" i="12"/>
  <c r="P302" i="12"/>
  <c r="J302" i="12"/>
  <c r="BE302" i="12" s="1"/>
  <c r="BK298" i="12"/>
  <c r="BI298" i="12"/>
  <c r="BH298" i="12"/>
  <c r="BG298" i="12"/>
  <c r="BF298" i="12"/>
  <c r="T298" i="12"/>
  <c r="R298" i="12"/>
  <c r="P298" i="12"/>
  <c r="J298" i="12"/>
  <c r="BE298" i="12" s="1"/>
  <c r="BK295" i="12"/>
  <c r="BI295" i="12"/>
  <c r="BH295" i="12"/>
  <c r="BG295" i="12"/>
  <c r="BF295" i="12"/>
  <c r="T295" i="12"/>
  <c r="R295" i="12"/>
  <c r="P295" i="12"/>
  <c r="J295" i="12"/>
  <c r="BE295" i="12" s="1"/>
  <c r="BK290" i="12"/>
  <c r="BI290" i="12"/>
  <c r="BH290" i="12"/>
  <c r="BG290" i="12"/>
  <c r="BF290" i="12"/>
  <c r="T290" i="12"/>
  <c r="R290" i="12"/>
  <c r="P290" i="12"/>
  <c r="J290" i="12"/>
  <c r="BE290" i="12" s="1"/>
  <c r="BK285" i="12"/>
  <c r="BI285" i="12"/>
  <c r="BH285" i="12"/>
  <c r="BG285" i="12"/>
  <c r="BF285" i="12"/>
  <c r="T285" i="12"/>
  <c r="R285" i="12"/>
  <c r="P285" i="12"/>
  <c r="J285" i="12"/>
  <c r="BE285" i="12" s="1"/>
  <c r="BK280" i="12"/>
  <c r="BI280" i="12"/>
  <c r="BH280" i="12"/>
  <c r="BG280" i="12"/>
  <c r="BF280" i="12"/>
  <c r="T280" i="12"/>
  <c r="R280" i="12"/>
  <c r="P280" i="12"/>
  <c r="J280" i="12"/>
  <c r="BE280" i="12" s="1"/>
  <c r="BK275" i="12"/>
  <c r="BI275" i="12"/>
  <c r="BH275" i="12"/>
  <c r="BG275" i="12"/>
  <c r="BF275" i="12"/>
  <c r="T275" i="12"/>
  <c r="R275" i="12"/>
  <c r="P275" i="12"/>
  <c r="J275" i="12"/>
  <c r="BE275" i="12" s="1"/>
  <c r="BK270" i="12"/>
  <c r="BI270" i="12"/>
  <c r="BH270" i="12"/>
  <c r="BG270" i="12"/>
  <c r="BF270" i="12"/>
  <c r="T270" i="12"/>
  <c r="R270" i="12"/>
  <c r="P270" i="12"/>
  <c r="J270" i="12"/>
  <c r="BE270" i="12" s="1"/>
  <c r="BK265" i="12"/>
  <c r="BI265" i="12"/>
  <c r="BH265" i="12"/>
  <c r="BG265" i="12"/>
  <c r="BF265" i="12"/>
  <c r="T265" i="12"/>
  <c r="R265" i="12"/>
  <c r="P265" i="12"/>
  <c r="J265" i="12"/>
  <c r="BE265" i="12" s="1"/>
  <c r="BK258" i="12"/>
  <c r="BI258" i="12"/>
  <c r="BH258" i="12"/>
  <c r="BG258" i="12"/>
  <c r="BF258" i="12"/>
  <c r="T258" i="12"/>
  <c r="R258" i="12"/>
  <c r="P258" i="12"/>
  <c r="J258" i="12"/>
  <c r="BE258" i="12" s="1"/>
  <c r="BK252" i="12"/>
  <c r="BI252" i="12"/>
  <c r="BH252" i="12"/>
  <c r="BG252" i="12"/>
  <c r="BF252" i="12"/>
  <c r="T252" i="12"/>
  <c r="R252" i="12"/>
  <c r="P252" i="12"/>
  <c r="J252" i="12"/>
  <c r="BE252" i="12" s="1"/>
  <c r="BK244" i="12"/>
  <c r="BI244" i="12"/>
  <c r="BH244" i="12"/>
  <c r="BG244" i="12"/>
  <c r="BF244" i="12"/>
  <c r="T244" i="12"/>
  <c r="R244" i="12"/>
  <c r="P244" i="12"/>
  <c r="J244" i="12"/>
  <c r="BE244" i="12" s="1"/>
  <c r="BK239" i="12"/>
  <c r="BI239" i="12"/>
  <c r="BH239" i="12"/>
  <c r="BG239" i="12"/>
  <c r="BF239" i="12"/>
  <c r="T239" i="12"/>
  <c r="R239" i="12"/>
  <c r="P239" i="12"/>
  <c r="J239" i="12"/>
  <c r="BE239" i="12" s="1"/>
  <c r="BK234" i="12"/>
  <c r="BI234" i="12"/>
  <c r="BH234" i="12"/>
  <c r="BG234" i="12"/>
  <c r="BF234" i="12"/>
  <c r="T234" i="12"/>
  <c r="R234" i="12"/>
  <c r="P234" i="12"/>
  <c r="J234" i="12"/>
  <c r="BE234" i="12" s="1"/>
  <c r="BK227" i="12"/>
  <c r="BI227" i="12"/>
  <c r="BH227" i="12"/>
  <c r="BG227" i="12"/>
  <c r="BF227" i="12"/>
  <c r="T227" i="12"/>
  <c r="R227" i="12"/>
  <c r="P227" i="12"/>
  <c r="J227" i="12"/>
  <c r="BE227" i="12" s="1"/>
  <c r="BK224" i="12"/>
  <c r="BK223" i="12" s="1"/>
  <c r="J223" i="12" s="1"/>
  <c r="J66" i="12" s="1"/>
  <c r="BI224" i="12"/>
  <c r="BH224" i="12"/>
  <c r="BG224" i="12"/>
  <c r="BF224" i="12"/>
  <c r="T224" i="12"/>
  <c r="T223" i="12" s="1"/>
  <c r="R224" i="12"/>
  <c r="R223" i="12" s="1"/>
  <c r="P224" i="12"/>
  <c r="P223" i="12" s="1"/>
  <c r="J224" i="12"/>
  <c r="BE224" i="12" s="1"/>
  <c r="BK221" i="12"/>
  <c r="BI221" i="12"/>
  <c r="BH221" i="12"/>
  <c r="BG221" i="12"/>
  <c r="BF221" i="12"/>
  <c r="T221" i="12"/>
  <c r="R221" i="12"/>
  <c r="P221" i="12"/>
  <c r="J221" i="12"/>
  <c r="BE221" i="12" s="1"/>
  <c r="BK220" i="12"/>
  <c r="BI220" i="12"/>
  <c r="BH220" i="12"/>
  <c r="BG220" i="12"/>
  <c r="BF220" i="12"/>
  <c r="T220" i="12"/>
  <c r="R220" i="12"/>
  <c r="P220" i="12"/>
  <c r="J220" i="12"/>
  <c r="BE220" i="12" s="1"/>
  <c r="BK215" i="12"/>
  <c r="BI215" i="12"/>
  <c r="BH215" i="12"/>
  <c r="BG215" i="12"/>
  <c r="BF215" i="12"/>
  <c r="T215" i="12"/>
  <c r="R215" i="12"/>
  <c r="P215" i="12"/>
  <c r="J215" i="12"/>
  <c r="BE215" i="12" s="1"/>
  <c r="BK212" i="12"/>
  <c r="BI212" i="12"/>
  <c r="BH212" i="12"/>
  <c r="BG212" i="12"/>
  <c r="BF212" i="12"/>
  <c r="T212" i="12"/>
  <c r="R212" i="12"/>
  <c r="P212" i="12"/>
  <c r="J212" i="12"/>
  <c r="BE212" i="12" s="1"/>
  <c r="BK205" i="12"/>
  <c r="BI205" i="12"/>
  <c r="BH205" i="12"/>
  <c r="BG205" i="12"/>
  <c r="BF205" i="12"/>
  <c r="T205" i="12"/>
  <c r="R205" i="12"/>
  <c r="P205" i="12"/>
  <c r="J205" i="12"/>
  <c r="BE205" i="12" s="1"/>
  <c r="BK201" i="12"/>
  <c r="BI201" i="12"/>
  <c r="BH201" i="12"/>
  <c r="BG201" i="12"/>
  <c r="BF201" i="12"/>
  <c r="T201" i="12"/>
  <c r="R201" i="12"/>
  <c r="P201" i="12"/>
  <c r="J201" i="12"/>
  <c r="BE201" i="12" s="1"/>
  <c r="BK199" i="12"/>
  <c r="BI199" i="12"/>
  <c r="BH199" i="12"/>
  <c r="BG199" i="12"/>
  <c r="BF199" i="12"/>
  <c r="T199" i="12"/>
  <c r="R199" i="12"/>
  <c r="P199" i="12"/>
  <c r="J199" i="12"/>
  <c r="BE199" i="12" s="1"/>
  <c r="BK194" i="12"/>
  <c r="BI194" i="12"/>
  <c r="BH194" i="12"/>
  <c r="BG194" i="12"/>
  <c r="BF194" i="12"/>
  <c r="T194" i="12"/>
  <c r="R194" i="12"/>
  <c r="P194" i="12"/>
  <c r="J194" i="12"/>
  <c r="BE194" i="12" s="1"/>
  <c r="BK185" i="12"/>
  <c r="BI185" i="12"/>
  <c r="BH185" i="12"/>
  <c r="BG185" i="12"/>
  <c r="BF185" i="12"/>
  <c r="T185" i="12"/>
  <c r="R185" i="12"/>
  <c r="P185" i="12"/>
  <c r="J185" i="12"/>
  <c r="BE185" i="12" s="1"/>
  <c r="BK181" i="12"/>
  <c r="BI181" i="12"/>
  <c r="BH181" i="12"/>
  <c r="BG181" i="12"/>
  <c r="BF181" i="12"/>
  <c r="T181" i="12"/>
  <c r="R181" i="12"/>
  <c r="P181" i="12"/>
  <c r="J181" i="12"/>
  <c r="BE181" i="12" s="1"/>
  <c r="BK175" i="12"/>
  <c r="BI175" i="12"/>
  <c r="BH175" i="12"/>
  <c r="BG175" i="12"/>
  <c r="BF175" i="12"/>
  <c r="T175" i="12"/>
  <c r="R175" i="12"/>
  <c r="P175" i="12"/>
  <c r="J175" i="12"/>
  <c r="BE175" i="12" s="1"/>
  <c r="BK170" i="12"/>
  <c r="BI170" i="12"/>
  <c r="BH170" i="12"/>
  <c r="BG170" i="12"/>
  <c r="BF170" i="12"/>
  <c r="T170" i="12"/>
  <c r="R170" i="12"/>
  <c r="P170" i="12"/>
  <c r="J170" i="12"/>
  <c r="BE170" i="12" s="1"/>
  <c r="BK168" i="12"/>
  <c r="BI168" i="12"/>
  <c r="BH168" i="12"/>
  <c r="BG168" i="12"/>
  <c r="BF168" i="12"/>
  <c r="T168" i="12"/>
  <c r="R168" i="12"/>
  <c r="P168" i="12"/>
  <c r="J168" i="12"/>
  <c r="BE168" i="12" s="1"/>
  <c r="BK163" i="12"/>
  <c r="BI163" i="12"/>
  <c r="BH163" i="12"/>
  <c r="BG163" i="12"/>
  <c r="BF163" i="12"/>
  <c r="T163" i="12"/>
  <c r="R163" i="12"/>
  <c r="P163" i="12"/>
  <c r="J163" i="12"/>
  <c r="BE163" i="12" s="1"/>
  <c r="BK161" i="12"/>
  <c r="BI161" i="12"/>
  <c r="BH161" i="12"/>
  <c r="BG161" i="12"/>
  <c r="BF161" i="12"/>
  <c r="T161" i="12"/>
  <c r="R161" i="12"/>
  <c r="P161" i="12"/>
  <c r="J161" i="12"/>
  <c r="BE161" i="12" s="1"/>
  <c r="BK157" i="12"/>
  <c r="BI157" i="12"/>
  <c r="BH157" i="12"/>
  <c r="BG157" i="12"/>
  <c r="BF157" i="12"/>
  <c r="T157" i="12"/>
  <c r="R157" i="12"/>
  <c r="P157" i="12"/>
  <c r="J157" i="12"/>
  <c r="BE157" i="12" s="1"/>
  <c r="BK155" i="12"/>
  <c r="BI155" i="12"/>
  <c r="BH155" i="12"/>
  <c r="BG155" i="12"/>
  <c r="BF155" i="12"/>
  <c r="T155" i="12"/>
  <c r="R155" i="12"/>
  <c r="P155" i="12"/>
  <c r="J155" i="12"/>
  <c r="BE155" i="12" s="1"/>
  <c r="BK150" i="12"/>
  <c r="BI150" i="12"/>
  <c r="BH150" i="12"/>
  <c r="BG150" i="12"/>
  <c r="BF150" i="12"/>
  <c r="T150" i="12"/>
  <c r="R150" i="12"/>
  <c r="P150" i="12"/>
  <c r="J150" i="12"/>
  <c r="BE150" i="12" s="1"/>
  <c r="BK145" i="12"/>
  <c r="BI145" i="12"/>
  <c r="BH145" i="12"/>
  <c r="BG145" i="12"/>
  <c r="BF145" i="12"/>
  <c r="T145" i="12"/>
  <c r="R145" i="12"/>
  <c r="P145" i="12"/>
  <c r="J145" i="12"/>
  <c r="BE145" i="12" s="1"/>
  <c r="BK140" i="12"/>
  <c r="BI140" i="12"/>
  <c r="BH140" i="12"/>
  <c r="BG140" i="12"/>
  <c r="BF140" i="12"/>
  <c r="T140" i="12"/>
  <c r="R140" i="12"/>
  <c r="P140" i="12"/>
  <c r="J140" i="12"/>
  <c r="BE140" i="12" s="1"/>
  <c r="BK138" i="12"/>
  <c r="BI138" i="12"/>
  <c r="BH138" i="12"/>
  <c r="BG138" i="12"/>
  <c r="BF138" i="12"/>
  <c r="T138" i="12"/>
  <c r="R138" i="12"/>
  <c r="P138" i="12"/>
  <c r="J138" i="12"/>
  <c r="BE138" i="12" s="1"/>
  <c r="BK131" i="12"/>
  <c r="BI131" i="12"/>
  <c r="BH131" i="12"/>
  <c r="BG131" i="12"/>
  <c r="BF131" i="12"/>
  <c r="T131" i="12"/>
  <c r="R131" i="12"/>
  <c r="P131" i="12"/>
  <c r="J131" i="12"/>
  <c r="BE131" i="12" s="1"/>
  <c r="BK127" i="12"/>
  <c r="BI127" i="12"/>
  <c r="BH127" i="12"/>
  <c r="BG127" i="12"/>
  <c r="BF127" i="12"/>
  <c r="T127" i="12"/>
  <c r="R127" i="12"/>
  <c r="P127" i="12"/>
  <c r="J127" i="12"/>
  <c r="BE127" i="12" s="1"/>
  <c r="BK121" i="12"/>
  <c r="BI121" i="12"/>
  <c r="BH121" i="12"/>
  <c r="BG121" i="12"/>
  <c r="BF121" i="12"/>
  <c r="T121" i="12"/>
  <c r="R121" i="12"/>
  <c r="P121" i="12"/>
  <c r="J121" i="12"/>
  <c r="BE121" i="12" s="1"/>
  <c r="BK115" i="12"/>
  <c r="BI115" i="12"/>
  <c r="BH115" i="12"/>
  <c r="BG115" i="12"/>
  <c r="BF115" i="12"/>
  <c r="T115" i="12"/>
  <c r="R115" i="12"/>
  <c r="P115" i="12"/>
  <c r="J115" i="12"/>
  <c r="BE115" i="12" s="1"/>
  <c r="BK110" i="12"/>
  <c r="BI110" i="12"/>
  <c r="BH110" i="12"/>
  <c r="BG110" i="12"/>
  <c r="BF110" i="12"/>
  <c r="T110" i="12"/>
  <c r="R110" i="12"/>
  <c r="P110" i="12"/>
  <c r="J110" i="12"/>
  <c r="BE110" i="12" s="1"/>
  <c r="BK106" i="12"/>
  <c r="BI106" i="12"/>
  <c r="BH106" i="12"/>
  <c r="BG106" i="12"/>
  <c r="BF106" i="12"/>
  <c r="T106" i="12"/>
  <c r="R106" i="12"/>
  <c r="P106" i="12"/>
  <c r="J106" i="12"/>
  <c r="BE106" i="12" s="1"/>
  <c r="BK101" i="12"/>
  <c r="BI101" i="12"/>
  <c r="BH101" i="12"/>
  <c r="BG101" i="12"/>
  <c r="BF101" i="12"/>
  <c r="T101" i="12"/>
  <c r="R101" i="12"/>
  <c r="P101" i="12"/>
  <c r="J101" i="12"/>
  <c r="BE101" i="12" s="1"/>
  <c r="BK97" i="12"/>
  <c r="BI97" i="12"/>
  <c r="BH97" i="12"/>
  <c r="BG97" i="12"/>
  <c r="BF97" i="12"/>
  <c r="T97" i="12"/>
  <c r="R97" i="12"/>
  <c r="P97" i="12"/>
  <c r="J97" i="12"/>
  <c r="BE97" i="12" s="1"/>
  <c r="J90" i="12"/>
  <c r="F90" i="12"/>
  <c r="F88" i="12"/>
  <c r="E86" i="12"/>
  <c r="J58" i="12"/>
  <c r="F58" i="12"/>
  <c r="F56" i="12"/>
  <c r="E54" i="12"/>
  <c r="J39" i="12"/>
  <c r="J38" i="12"/>
  <c r="J37" i="12"/>
  <c r="J26" i="12"/>
  <c r="E26" i="12"/>
  <c r="J59" i="12" s="1"/>
  <c r="J25" i="12"/>
  <c r="J20" i="12"/>
  <c r="E20" i="12"/>
  <c r="F59" i="12" s="1"/>
  <c r="J19" i="12"/>
  <c r="J14" i="12"/>
  <c r="J56" i="12" s="1"/>
  <c r="E7" i="12"/>
  <c r="E82" i="12" s="1"/>
  <c r="H64" i="10"/>
  <c r="H63" i="10"/>
  <c r="H62" i="10"/>
  <c r="H61" i="10"/>
  <c r="H60" i="10"/>
  <c r="H58" i="10"/>
  <c r="I51" i="10"/>
  <c r="G51" i="10"/>
  <c r="I37" i="10"/>
  <c r="G37" i="10"/>
  <c r="H66" i="10" l="1"/>
  <c r="H70" i="10" s="1"/>
  <c r="BK84" i="15"/>
  <c r="BK83" i="15" s="1"/>
  <c r="F59" i="13"/>
  <c r="J56" i="13"/>
  <c r="E82" i="13"/>
  <c r="F55" i="15"/>
  <c r="J76" i="15"/>
  <c r="J90" i="14"/>
  <c r="J87" i="14"/>
  <c r="R84" i="15"/>
  <c r="R83" i="15" s="1"/>
  <c r="R82" i="15" s="1"/>
  <c r="F36" i="15"/>
  <c r="T84" i="15"/>
  <c r="T83" i="15" s="1"/>
  <c r="T82" i="15" s="1"/>
  <c r="F37" i="15"/>
  <c r="J33" i="15"/>
  <c r="F34" i="15"/>
  <c r="P84" i="15"/>
  <c r="P83" i="15" s="1"/>
  <c r="P82" i="15" s="1"/>
  <c r="F35" i="15"/>
  <c r="J83" i="15"/>
  <c r="J60" i="15" s="1"/>
  <c r="BK82" i="15"/>
  <c r="J82" i="15" s="1"/>
  <c r="AG68" i="1" s="1"/>
  <c r="AN68" i="1" s="1"/>
  <c r="F33" i="15"/>
  <c r="J55" i="15"/>
  <c r="J34" i="15"/>
  <c r="E48" i="15"/>
  <c r="J84" i="15"/>
  <c r="J61" i="15" s="1"/>
  <c r="P173" i="14"/>
  <c r="BK237" i="14"/>
  <c r="J237" i="14" s="1"/>
  <c r="J69" i="14" s="1"/>
  <c r="T237" i="14"/>
  <c r="T173" i="14"/>
  <c r="BK173" i="14"/>
  <c r="J173" i="14" s="1"/>
  <c r="J67" i="14" s="1"/>
  <c r="R166" i="14"/>
  <c r="R278" i="14"/>
  <c r="P278" i="14"/>
  <c r="R237" i="14"/>
  <c r="P237" i="14"/>
  <c r="P214" i="14"/>
  <c r="R214" i="14"/>
  <c r="BK214" i="14"/>
  <c r="J214" i="14" s="1"/>
  <c r="J68" i="14" s="1"/>
  <c r="T214" i="14"/>
  <c r="R173" i="14"/>
  <c r="P166" i="14"/>
  <c r="P95" i="14"/>
  <c r="BK166" i="14"/>
  <c r="J166" i="14" s="1"/>
  <c r="J66" i="14" s="1"/>
  <c r="T166" i="14"/>
  <c r="J36" i="14"/>
  <c r="T95" i="14"/>
  <c r="F39" i="14"/>
  <c r="R95" i="14"/>
  <c r="F38" i="14"/>
  <c r="F36" i="14"/>
  <c r="BK95" i="14"/>
  <c r="J95" i="14" s="1"/>
  <c r="J65" i="14" s="1"/>
  <c r="F37" i="14"/>
  <c r="F35" i="14"/>
  <c r="E81" i="14"/>
  <c r="J35" i="14"/>
  <c r="F59" i="14"/>
  <c r="T389" i="13"/>
  <c r="T467" i="13"/>
  <c r="P467" i="13"/>
  <c r="R389" i="13"/>
  <c r="P389" i="13"/>
  <c r="R257" i="13"/>
  <c r="J257" i="13"/>
  <c r="BE257" i="13" s="1"/>
  <c r="F35" i="13" s="1"/>
  <c r="P257" i="13"/>
  <c r="P256" i="13" s="1"/>
  <c r="BK257" i="13"/>
  <c r="BK256" i="13" s="1"/>
  <c r="J256" i="13" s="1"/>
  <c r="J68" i="13" s="1"/>
  <c r="T257" i="13"/>
  <c r="T256" i="13" s="1"/>
  <c r="J138" i="4"/>
  <c r="R350" i="13"/>
  <c r="BK350" i="13"/>
  <c r="J350" i="13" s="1"/>
  <c r="J69" i="13" s="1"/>
  <c r="T350" i="13"/>
  <c r="J66" i="13"/>
  <c r="J250" i="13"/>
  <c r="J67" i="13" s="1"/>
  <c r="R256" i="13"/>
  <c r="BK96" i="13"/>
  <c r="P96" i="13"/>
  <c r="F37" i="13"/>
  <c r="F36" i="13"/>
  <c r="T96" i="13"/>
  <c r="F38" i="13"/>
  <c r="F39" i="13"/>
  <c r="J96" i="13"/>
  <c r="J65" i="13" s="1"/>
  <c r="BK95" i="13"/>
  <c r="J59" i="13"/>
  <c r="J36" i="13"/>
  <c r="F91" i="12"/>
  <c r="J91" i="12"/>
  <c r="R226" i="12"/>
  <c r="T243" i="12"/>
  <c r="P369" i="12"/>
  <c r="BK243" i="12"/>
  <c r="J243" i="12" s="1"/>
  <c r="J68" i="12" s="1"/>
  <c r="F36" i="12"/>
  <c r="BK96" i="12"/>
  <c r="J96" i="12" s="1"/>
  <c r="J65" i="12" s="1"/>
  <c r="P226" i="12"/>
  <c r="P318" i="12"/>
  <c r="R318" i="12"/>
  <c r="R452" i="12"/>
  <c r="R96" i="12"/>
  <c r="F38" i="12"/>
  <c r="BK226" i="12"/>
  <c r="J226" i="12" s="1"/>
  <c r="J67" i="12" s="1"/>
  <c r="T226" i="12"/>
  <c r="R243" i="12"/>
  <c r="P243" i="12"/>
  <c r="J36" i="12"/>
  <c r="T96" i="12"/>
  <c r="R369" i="12"/>
  <c r="BK452" i="12"/>
  <c r="J452" i="12" s="1"/>
  <c r="J71" i="12" s="1"/>
  <c r="T452" i="12"/>
  <c r="BK318" i="12"/>
  <c r="J318" i="12" s="1"/>
  <c r="J69" i="12" s="1"/>
  <c r="T318" i="12"/>
  <c r="BK369" i="12"/>
  <c r="J369" i="12" s="1"/>
  <c r="J70" i="12" s="1"/>
  <c r="T369" i="12"/>
  <c r="P452" i="12"/>
  <c r="F39" i="12"/>
  <c r="F37" i="12"/>
  <c r="P96" i="12"/>
  <c r="J35" i="12"/>
  <c r="F35" i="12"/>
  <c r="E50" i="12"/>
  <c r="J88" i="12"/>
  <c r="I25" i="10"/>
  <c r="I26" i="10" s="1"/>
  <c r="G25" i="10"/>
  <c r="I38" i="10"/>
  <c r="I52" i="10"/>
  <c r="J35" i="13" l="1"/>
  <c r="J59" i="15"/>
  <c r="J30" i="15"/>
  <c r="J39" i="15" s="1"/>
  <c r="R94" i="14"/>
  <c r="R93" i="14" s="1"/>
  <c r="P94" i="14"/>
  <c r="P93" i="14" s="1"/>
  <c r="T94" i="14"/>
  <c r="T93" i="14" s="1"/>
  <c r="BK94" i="14"/>
  <c r="BK93" i="14" s="1"/>
  <c r="J93" i="14" s="1"/>
  <c r="R95" i="13"/>
  <c r="R94" i="13" s="1"/>
  <c r="T95" i="13"/>
  <c r="T94" i="13" s="1"/>
  <c r="P95" i="13"/>
  <c r="P94" i="13" s="1"/>
  <c r="J95" i="13"/>
  <c r="J64" i="13" s="1"/>
  <c r="BK94" i="13"/>
  <c r="J94" i="13" s="1"/>
  <c r="R95" i="12"/>
  <c r="R94" i="12" s="1"/>
  <c r="T95" i="12"/>
  <c r="T94" i="12" s="1"/>
  <c r="BK95" i="12"/>
  <c r="J95" i="12" s="1"/>
  <c r="J64" i="12" s="1"/>
  <c r="AG57" i="1" s="1"/>
  <c r="AN57" i="1" s="1"/>
  <c r="P95" i="12"/>
  <c r="P94" i="12" s="1"/>
  <c r="I53" i="10"/>
  <c r="H69" i="10" s="1"/>
  <c r="D73" i="10" s="1"/>
  <c r="J94" i="14" l="1"/>
  <c r="J64" i="14" s="1"/>
  <c r="J63" i="14"/>
  <c r="J32" i="14"/>
  <c r="J63" i="13"/>
  <c r="J32" i="13"/>
  <c r="BK94" i="12"/>
  <c r="J94" i="12" s="1"/>
  <c r="J32" i="12" s="1"/>
  <c r="J41" i="12" s="1"/>
  <c r="D75" i="10"/>
  <c r="D74" i="10"/>
  <c r="J41" i="14" l="1"/>
  <c r="AG65" i="1"/>
  <c r="AN65" i="1" s="1"/>
  <c r="J41" i="13"/>
  <c r="AG61" i="1"/>
  <c r="AN61" i="1" s="1"/>
  <c r="J63" i="12"/>
  <c r="J37" i="8"/>
  <c r="J36" i="8"/>
  <c r="AY67" i="1"/>
  <c r="J35" i="8"/>
  <c r="AX67" i="1" s="1"/>
  <c r="BI97" i="8"/>
  <c r="BH97" i="8"/>
  <c r="BG97" i="8"/>
  <c r="BF97" i="8"/>
  <c r="T97" i="8"/>
  <c r="T96" i="8" s="1"/>
  <c r="R97" i="8"/>
  <c r="R96" i="8" s="1"/>
  <c r="P97" i="8"/>
  <c r="P96" i="8" s="1"/>
  <c r="BI95" i="8"/>
  <c r="BH95" i="8"/>
  <c r="BG95" i="8"/>
  <c r="BF95" i="8"/>
  <c r="T95" i="8"/>
  <c r="R95" i="8"/>
  <c r="P95" i="8"/>
  <c r="BI93" i="8"/>
  <c r="BH93" i="8"/>
  <c r="BG93" i="8"/>
  <c r="BF93" i="8"/>
  <c r="T93" i="8"/>
  <c r="R93" i="8"/>
  <c r="P93" i="8"/>
  <c r="BI91" i="8"/>
  <c r="BH91" i="8"/>
  <c r="BG91" i="8"/>
  <c r="BF91" i="8"/>
  <c r="T91" i="8"/>
  <c r="R91" i="8"/>
  <c r="P91" i="8"/>
  <c r="BI89" i="8"/>
  <c r="BH89" i="8"/>
  <c r="BG89" i="8"/>
  <c r="BF89" i="8"/>
  <c r="T89" i="8"/>
  <c r="R89" i="8"/>
  <c r="P89" i="8"/>
  <c r="BI87" i="8"/>
  <c r="BH87" i="8"/>
  <c r="BG87" i="8"/>
  <c r="BF87" i="8"/>
  <c r="T87" i="8"/>
  <c r="R87" i="8"/>
  <c r="P87" i="8"/>
  <c r="BI85" i="8"/>
  <c r="BH85" i="8"/>
  <c r="BG85" i="8"/>
  <c r="BF85" i="8"/>
  <c r="T85" i="8"/>
  <c r="R85" i="8"/>
  <c r="P85" i="8"/>
  <c r="J78" i="8"/>
  <c r="F78" i="8"/>
  <c r="F76" i="8"/>
  <c r="E74" i="8"/>
  <c r="J54" i="8"/>
  <c r="F54" i="8"/>
  <c r="F52" i="8"/>
  <c r="E50" i="8"/>
  <c r="J24" i="8"/>
  <c r="E24" i="8"/>
  <c r="J79" i="8" s="1"/>
  <c r="J23" i="8"/>
  <c r="J18" i="8"/>
  <c r="E18" i="8"/>
  <c r="F55" i="8" s="1"/>
  <c r="J17" i="8"/>
  <c r="J12" i="8"/>
  <c r="J52" i="8" s="1"/>
  <c r="E7" i="8"/>
  <c r="E48" i="8" s="1"/>
  <c r="J37" i="7"/>
  <c r="J36" i="7"/>
  <c r="AY66" i="1" s="1"/>
  <c r="J35" i="7"/>
  <c r="AX66" i="1" s="1"/>
  <c r="BI84" i="7"/>
  <c r="BH84" i="7"/>
  <c r="BG84" i="7"/>
  <c r="F35" i="7" s="1"/>
  <c r="BB66" i="1" s="1"/>
  <c r="BF84" i="7"/>
  <c r="T84" i="7"/>
  <c r="T83" i="7" s="1"/>
  <c r="T82" i="7" s="1"/>
  <c r="T81" i="7" s="1"/>
  <c r="R84" i="7"/>
  <c r="R83" i="7" s="1"/>
  <c r="R82" i="7" s="1"/>
  <c r="R81" i="7" s="1"/>
  <c r="P84" i="7"/>
  <c r="P83" i="7" s="1"/>
  <c r="P82" i="7" s="1"/>
  <c r="P81" i="7" s="1"/>
  <c r="AU66" i="1" s="1"/>
  <c r="J77" i="7"/>
  <c r="F77" i="7"/>
  <c r="F75" i="7"/>
  <c r="E73" i="7"/>
  <c r="J54" i="7"/>
  <c r="F54" i="7"/>
  <c r="F52" i="7"/>
  <c r="E50" i="7"/>
  <c r="J24" i="7"/>
  <c r="E24" i="7"/>
  <c r="J55" i="7" s="1"/>
  <c r="J23" i="7"/>
  <c r="J18" i="7"/>
  <c r="E18" i="7"/>
  <c r="F78" i="7" s="1"/>
  <c r="J17" i="7"/>
  <c r="J12" i="7"/>
  <c r="J75" i="7" s="1"/>
  <c r="E7" i="7"/>
  <c r="E71" i="7" s="1"/>
  <c r="J39" i="6"/>
  <c r="J38" i="6"/>
  <c r="AY64" i="1" s="1"/>
  <c r="J37" i="6"/>
  <c r="AX64" i="1" s="1"/>
  <c r="BD287" i="6"/>
  <c r="BC287" i="6"/>
  <c r="BB287" i="6"/>
  <c r="BA287" i="6"/>
  <c r="T287" i="6"/>
  <c r="T286" i="6" s="1"/>
  <c r="R287" i="6"/>
  <c r="R286" i="6"/>
  <c r="P287" i="6"/>
  <c r="P286" i="6" s="1"/>
  <c r="BD284" i="6"/>
  <c r="BC284" i="6"/>
  <c r="BB284" i="6"/>
  <c r="BA284" i="6"/>
  <c r="T284" i="6"/>
  <c r="R284" i="6"/>
  <c r="P284" i="6"/>
  <c r="BD281" i="6"/>
  <c r="BC281" i="6"/>
  <c r="BB281" i="6"/>
  <c r="BA281" i="6"/>
  <c r="T281" i="6"/>
  <c r="R281" i="6"/>
  <c r="P281" i="6"/>
  <c r="BD279" i="6"/>
  <c r="BC279" i="6"/>
  <c r="BB279" i="6"/>
  <c r="BA279" i="6"/>
  <c r="T279" i="6"/>
  <c r="R279" i="6"/>
  <c r="P279" i="6"/>
  <c r="BD276" i="6"/>
  <c r="BC276" i="6"/>
  <c r="BB276" i="6"/>
  <c r="BA276" i="6"/>
  <c r="T276" i="6"/>
  <c r="R276" i="6"/>
  <c r="P276" i="6"/>
  <c r="BD274" i="6"/>
  <c r="BC274" i="6"/>
  <c r="BB274" i="6"/>
  <c r="BA274" i="6"/>
  <c r="T274" i="6"/>
  <c r="R274" i="6"/>
  <c r="P274" i="6"/>
  <c r="BD267" i="6"/>
  <c r="BC267" i="6"/>
  <c r="BB267" i="6"/>
  <c r="BA267" i="6"/>
  <c r="T267" i="6"/>
  <c r="R267" i="6"/>
  <c r="P267" i="6"/>
  <c r="BD263" i="6"/>
  <c r="BC263" i="6"/>
  <c r="BB263" i="6"/>
  <c r="BA263" i="6"/>
  <c r="T263" i="6"/>
  <c r="R263" i="6"/>
  <c r="P263" i="6"/>
  <c r="BD259" i="6"/>
  <c r="BC259" i="6"/>
  <c r="BB259" i="6"/>
  <c r="BA259" i="6"/>
  <c r="T259" i="6"/>
  <c r="R259" i="6"/>
  <c r="P259" i="6"/>
  <c r="BD256" i="6"/>
  <c r="BC256" i="6"/>
  <c r="BB256" i="6"/>
  <c r="BA256" i="6"/>
  <c r="T256" i="6"/>
  <c r="R256" i="6"/>
  <c r="P256" i="6"/>
  <c r="BD253" i="6"/>
  <c r="BC253" i="6"/>
  <c r="BB253" i="6"/>
  <c r="BA253" i="6"/>
  <c r="T253" i="6"/>
  <c r="R253" i="6"/>
  <c r="P253" i="6"/>
  <c r="BD250" i="6"/>
  <c r="BC250" i="6"/>
  <c r="BB250" i="6"/>
  <c r="BA250" i="6"/>
  <c r="T250" i="6"/>
  <c r="R250" i="6"/>
  <c r="P250" i="6"/>
  <c r="BD244" i="6"/>
  <c r="BC244" i="6"/>
  <c r="BB244" i="6"/>
  <c r="BA244" i="6"/>
  <c r="T244" i="6"/>
  <c r="R244" i="6"/>
  <c r="P244" i="6"/>
  <c r="BD242" i="6"/>
  <c r="BC242" i="6"/>
  <c r="BB242" i="6"/>
  <c r="BA242" i="6"/>
  <c r="T242" i="6"/>
  <c r="R242" i="6"/>
  <c r="P242" i="6"/>
  <c r="BD238" i="6"/>
  <c r="BC238" i="6"/>
  <c r="BB238" i="6"/>
  <c r="BA238" i="6"/>
  <c r="T238" i="6"/>
  <c r="R238" i="6"/>
  <c r="P238" i="6"/>
  <c r="BD236" i="6"/>
  <c r="BC236" i="6"/>
  <c r="BB236" i="6"/>
  <c r="BA236" i="6"/>
  <c r="T236" i="6"/>
  <c r="R236" i="6"/>
  <c r="P236" i="6"/>
  <c r="BD234" i="6"/>
  <c r="BC234" i="6"/>
  <c r="BB234" i="6"/>
  <c r="BA234" i="6"/>
  <c r="T234" i="6"/>
  <c r="R234" i="6"/>
  <c r="P234" i="6"/>
  <c r="BD232" i="6"/>
  <c r="BC232" i="6"/>
  <c r="BB232" i="6"/>
  <c r="BA232" i="6"/>
  <c r="T232" i="6"/>
  <c r="R232" i="6"/>
  <c r="P232" i="6"/>
  <c r="BD231" i="6"/>
  <c r="BC231" i="6"/>
  <c r="BB231" i="6"/>
  <c r="BA231" i="6"/>
  <c r="T231" i="6"/>
  <c r="R231" i="6"/>
  <c r="P231" i="6"/>
  <c r="BD229" i="6"/>
  <c r="BC229" i="6"/>
  <c r="BB229" i="6"/>
  <c r="BA229" i="6"/>
  <c r="T229" i="6"/>
  <c r="R229" i="6"/>
  <c r="P229" i="6"/>
  <c r="BD228" i="6"/>
  <c r="BC228" i="6"/>
  <c r="BB228" i="6"/>
  <c r="BA228" i="6"/>
  <c r="T228" i="6"/>
  <c r="R228" i="6"/>
  <c r="P228" i="6"/>
  <c r="BD226" i="6"/>
  <c r="BC226" i="6"/>
  <c r="BB226" i="6"/>
  <c r="BA226" i="6"/>
  <c r="T226" i="6"/>
  <c r="R226" i="6"/>
  <c r="P226" i="6"/>
  <c r="BD225" i="6"/>
  <c r="BC225" i="6"/>
  <c r="BB225" i="6"/>
  <c r="BA225" i="6"/>
  <c r="T225" i="6"/>
  <c r="R225" i="6"/>
  <c r="P225" i="6"/>
  <c r="BD223" i="6"/>
  <c r="BC223" i="6"/>
  <c r="BB223" i="6"/>
  <c r="BA223" i="6"/>
  <c r="T223" i="6"/>
  <c r="R223" i="6"/>
  <c r="P223" i="6"/>
  <c r="BD220" i="6"/>
  <c r="BC220" i="6"/>
  <c r="BB220" i="6"/>
  <c r="BA220" i="6"/>
  <c r="T220" i="6"/>
  <c r="R220" i="6"/>
  <c r="P220" i="6"/>
  <c r="BD219" i="6"/>
  <c r="BC219" i="6"/>
  <c r="BB219" i="6"/>
  <c r="BA219" i="6"/>
  <c r="T219" i="6"/>
  <c r="R219" i="6"/>
  <c r="P219" i="6"/>
  <c r="BD217" i="6"/>
  <c r="BC217" i="6"/>
  <c r="BB217" i="6"/>
  <c r="BA217" i="6"/>
  <c r="T217" i="6"/>
  <c r="R217" i="6"/>
  <c r="P217" i="6"/>
  <c r="BD215" i="6"/>
  <c r="BC215" i="6"/>
  <c r="BB215" i="6"/>
  <c r="BA215" i="6"/>
  <c r="T215" i="6"/>
  <c r="R215" i="6"/>
  <c r="P215" i="6"/>
  <c r="BD211" i="6"/>
  <c r="BC211" i="6"/>
  <c r="BB211" i="6"/>
  <c r="BA211" i="6"/>
  <c r="T211" i="6"/>
  <c r="R211" i="6"/>
  <c r="P211" i="6"/>
  <c r="BD208" i="6"/>
  <c r="BC208" i="6"/>
  <c r="BB208" i="6"/>
  <c r="BA208" i="6"/>
  <c r="T208" i="6"/>
  <c r="R208" i="6"/>
  <c r="P208" i="6"/>
  <c r="BD203" i="6"/>
  <c r="BC203" i="6"/>
  <c r="BB203" i="6"/>
  <c r="BA203" i="6"/>
  <c r="T203" i="6"/>
  <c r="R203" i="6"/>
  <c r="P203" i="6"/>
  <c r="BD201" i="6"/>
  <c r="BC201" i="6"/>
  <c r="BB201" i="6"/>
  <c r="BA201" i="6"/>
  <c r="T201" i="6"/>
  <c r="R201" i="6"/>
  <c r="P201" i="6"/>
  <c r="BD198" i="6"/>
  <c r="BC198" i="6"/>
  <c r="BB198" i="6"/>
  <c r="BA198" i="6"/>
  <c r="T198" i="6"/>
  <c r="R198" i="6"/>
  <c r="P198" i="6"/>
  <c r="BD195" i="6"/>
  <c r="BC195" i="6"/>
  <c r="BB195" i="6"/>
  <c r="BA195" i="6"/>
  <c r="T195" i="6"/>
  <c r="R195" i="6"/>
  <c r="P195" i="6"/>
  <c r="BD193" i="6"/>
  <c r="BC193" i="6"/>
  <c r="BB193" i="6"/>
  <c r="BA193" i="6"/>
  <c r="T193" i="6"/>
  <c r="R193" i="6"/>
  <c r="P193" i="6"/>
  <c r="BD191" i="6"/>
  <c r="BC191" i="6"/>
  <c r="BB191" i="6"/>
  <c r="BA191" i="6"/>
  <c r="T191" i="6"/>
  <c r="R191" i="6"/>
  <c r="P191" i="6"/>
  <c r="BD189" i="6"/>
  <c r="BC189" i="6"/>
  <c r="BB189" i="6"/>
  <c r="BA189" i="6"/>
  <c r="T189" i="6"/>
  <c r="R189" i="6"/>
  <c r="P189" i="6"/>
  <c r="BD188" i="6"/>
  <c r="BC188" i="6"/>
  <c r="BB188" i="6"/>
  <c r="BA188" i="6"/>
  <c r="T188" i="6"/>
  <c r="R188" i="6"/>
  <c r="P188" i="6"/>
  <c r="BD186" i="6"/>
  <c r="BC186" i="6"/>
  <c r="BB186" i="6"/>
  <c r="BA186" i="6"/>
  <c r="T186" i="6"/>
  <c r="R186" i="6"/>
  <c r="P186" i="6"/>
  <c r="BD185" i="6"/>
  <c r="BC185" i="6"/>
  <c r="BB185" i="6"/>
  <c r="BA185" i="6"/>
  <c r="T185" i="6"/>
  <c r="R185" i="6"/>
  <c r="P185" i="6"/>
  <c r="BD180" i="6"/>
  <c r="BC180" i="6"/>
  <c r="BB180" i="6"/>
  <c r="BA180" i="6"/>
  <c r="T180" i="6"/>
  <c r="R180" i="6"/>
  <c r="P180" i="6"/>
  <c r="BD178" i="6"/>
  <c r="BC178" i="6"/>
  <c r="BB178" i="6"/>
  <c r="BA178" i="6"/>
  <c r="T178" i="6"/>
  <c r="R178" i="6"/>
  <c r="P178" i="6"/>
  <c r="BD176" i="6"/>
  <c r="BC176" i="6"/>
  <c r="BB176" i="6"/>
  <c r="BA176" i="6"/>
  <c r="T176" i="6"/>
  <c r="R176" i="6"/>
  <c r="P176" i="6"/>
  <c r="BD174" i="6"/>
  <c r="BC174" i="6"/>
  <c r="BB174" i="6"/>
  <c r="BA174" i="6"/>
  <c r="T174" i="6"/>
  <c r="R174" i="6"/>
  <c r="P174" i="6"/>
  <c r="BD172" i="6"/>
  <c r="BC172" i="6"/>
  <c r="BB172" i="6"/>
  <c r="BA172" i="6"/>
  <c r="T172" i="6"/>
  <c r="R172" i="6"/>
  <c r="P172" i="6"/>
  <c r="BD170" i="6"/>
  <c r="BC170" i="6"/>
  <c r="BB170" i="6"/>
  <c r="BA170" i="6"/>
  <c r="T170" i="6"/>
  <c r="R170" i="6"/>
  <c r="P170" i="6"/>
  <c r="BD167" i="6"/>
  <c r="BC167" i="6"/>
  <c r="BB167" i="6"/>
  <c r="BA167" i="6"/>
  <c r="T167" i="6"/>
  <c r="R167" i="6"/>
  <c r="P167" i="6"/>
  <c r="BD164" i="6"/>
  <c r="BC164" i="6"/>
  <c r="BB164" i="6"/>
  <c r="BA164" i="6"/>
  <c r="T164" i="6"/>
  <c r="R164" i="6"/>
  <c r="P164" i="6"/>
  <c r="BD162" i="6"/>
  <c r="BC162" i="6"/>
  <c r="BB162" i="6"/>
  <c r="BA162" i="6"/>
  <c r="T162" i="6"/>
  <c r="R162" i="6"/>
  <c r="P162" i="6"/>
  <c r="BD152" i="6"/>
  <c r="BC152" i="6"/>
  <c r="BB152" i="6"/>
  <c r="BA152" i="6"/>
  <c r="T152" i="6"/>
  <c r="R152" i="6"/>
  <c r="P152" i="6"/>
  <c r="BD150" i="6"/>
  <c r="BC150" i="6"/>
  <c r="BB150" i="6"/>
  <c r="BA150" i="6"/>
  <c r="T150" i="6"/>
  <c r="R150" i="6"/>
  <c r="P150" i="6"/>
  <c r="BD148" i="6"/>
  <c r="BC148" i="6"/>
  <c r="BB148" i="6"/>
  <c r="BA148" i="6"/>
  <c r="T148" i="6"/>
  <c r="R148" i="6"/>
  <c r="P148" i="6"/>
  <c r="BD146" i="6"/>
  <c r="BC146" i="6"/>
  <c r="BB146" i="6"/>
  <c r="BA146" i="6"/>
  <c r="T146" i="6"/>
  <c r="R146" i="6"/>
  <c r="P146" i="6"/>
  <c r="BD144" i="6"/>
  <c r="BC144" i="6"/>
  <c r="BB144" i="6"/>
  <c r="BA144" i="6"/>
  <c r="T144" i="6"/>
  <c r="R144" i="6"/>
  <c r="P144" i="6"/>
  <c r="BD142" i="6"/>
  <c r="BC142" i="6"/>
  <c r="BB142" i="6"/>
  <c r="BA142" i="6"/>
  <c r="T142" i="6"/>
  <c r="R142" i="6"/>
  <c r="P142" i="6"/>
  <c r="BD140" i="6"/>
  <c r="BC140" i="6"/>
  <c r="BB140" i="6"/>
  <c r="BA140" i="6"/>
  <c r="T140" i="6"/>
  <c r="R140" i="6"/>
  <c r="P140" i="6"/>
  <c r="BD137" i="6"/>
  <c r="BC137" i="6"/>
  <c r="BB137" i="6"/>
  <c r="BA137" i="6"/>
  <c r="T137" i="6"/>
  <c r="R137" i="6"/>
  <c r="P137" i="6"/>
  <c r="BD134" i="6"/>
  <c r="BC134" i="6"/>
  <c r="BB134" i="6"/>
  <c r="BA134" i="6"/>
  <c r="T134" i="6"/>
  <c r="R134" i="6"/>
  <c r="P134" i="6"/>
  <c r="BD132" i="6"/>
  <c r="BC132" i="6"/>
  <c r="BB132" i="6"/>
  <c r="BA132" i="6"/>
  <c r="T132" i="6"/>
  <c r="R132" i="6"/>
  <c r="P132" i="6"/>
  <c r="BD130" i="6"/>
  <c r="BC130" i="6"/>
  <c r="BB130" i="6"/>
  <c r="BA130" i="6"/>
  <c r="T130" i="6"/>
  <c r="R130" i="6"/>
  <c r="P130" i="6"/>
  <c r="BD127" i="6"/>
  <c r="BC127" i="6"/>
  <c r="BB127" i="6"/>
  <c r="BA127" i="6"/>
  <c r="T127" i="6"/>
  <c r="R127" i="6"/>
  <c r="P127" i="6"/>
  <c r="BD124" i="6"/>
  <c r="BC124" i="6"/>
  <c r="BB124" i="6"/>
  <c r="BA124" i="6"/>
  <c r="T124" i="6"/>
  <c r="R124" i="6"/>
  <c r="P124" i="6"/>
  <c r="BD122" i="6"/>
  <c r="BC122" i="6"/>
  <c r="BB122" i="6"/>
  <c r="BA122" i="6"/>
  <c r="T122" i="6"/>
  <c r="R122" i="6"/>
  <c r="P122" i="6"/>
  <c r="BD119" i="6"/>
  <c r="BC119" i="6"/>
  <c r="BB119" i="6"/>
  <c r="BA119" i="6"/>
  <c r="T119" i="6"/>
  <c r="R119" i="6"/>
  <c r="P119" i="6"/>
  <c r="BD116" i="6"/>
  <c r="BC116" i="6"/>
  <c r="BB116" i="6"/>
  <c r="BA116" i="6"/>
  <c r="T116" i="6"/>
  <c r="R116" i="6"/>
  <c r="P116" i="6"/>
  <c r="BD113" i="6"/>
  <c r="BC113" i="6"/>
  <c r="BB113" i="6"/>
  <c r="BA113" i="6"/>
  <c r="T113" i="6"/>
  <c r="R113" i="6"/>
  <c r="P113" i="6"/>
  <c r="BD109" i="6"/>
  <c r="BC109" i="6"/>
  <c r="BB109" i="6"/>
  <c r="BA109" i="6"/>
  <c r="T109" i="6"/>
  <c r="R109" i="6"/>
  <c r="P109" i="6"/>
  <c r="BD104" i="6"/>
  <c r="BC104" i="6"/>
  <c r="BB104" i="6"/>
  <c r="BA104" i="6"/>
  <c r="T104" i="6"/>
  <c r="R104" i="6"/>
  <c r="P104" i="6"/>
  <c r="BD100" i="6"/>
  <c r="BC100" i="6"/>
  <c r="BB100" i="6"/>
  <c r="BA100" i="6"/>
  <c r="T100" i="6"/>
  <c r="R100" i="6"/>
  <c r="P100" i="6"/>
  <c r="BD96" i="6"/>
  <c r="BC96" i="6"/>
  <c r="BB96" i="6"/>
  <c r="BA96" i="6"/>
  <c r="T96" i="6"/>
  <c r="R96" i="6"/>
  <c r="P96" i="6"/>
  <c r="J89" i="6"/>
  <c r="F89" i="6"/>
  <c r="F87" i="6"/>
  <c r="E85" i="6"/>
  <c r="J58" i="6"/>
  <c r="F58" i="6"/>
  <c r="F56" i="6"/>
  <c r="E54" i="6"/>
  <c r="J26" i="6"/>
  <c r="E26" i="6"/>
  <c r="J90" i="6" s="1"/>
  <c r="J25" i="6"/>
  <c r="J20" i="6"/>
  <c r="E20" i="6"/>
  <c r="F59" i="6" s="1"/>
  <c r="J19" i="6"/>
  <c r="J14" i="6"/>
  <c r="J87" i="6" s="1"/>
  <c r="E7" i="6"/>
  <c r="E81" i="6" s="1"/>
  <c r="J39" i="5"/>
  <c r="J38" i="5"/>
  <c r="AY62" i="1" s="1"/>
  <c r="J37" i="5"/>
  <c r="AX62" i="1" s="1"/>
  <c r="BI128" i="5"/>
  <c r="BH128" i="5"/>
  <c r="BG128" i="5"/>
  <c r="BF128" i="5"/>
  <c r="T128" i="5"/>
  <c r="T127" i="5" s="1"/>
  <c r="T126" i="5" s="1"/>
  <c r="R128" i="5"/>
  <c r="R127" i="5" s="1"/>
  <c r="R126" i="5" s="1"/>
  <c r="P128" i="5"/>
  <c r="P127" i="5"/>
  <c r="P126" i="5" s="1"/>
  <c r="BI122" i="5"/>
  <c r="BH122" i="5"/>
  <c r="BG122" i="5"/>
  <c r="BF122" i="5"/>
  <c r="T122" i="5"/>
  <c r="R122" i="5"/>
  <c r="P122" i="5"/>
  <c r="BI120" i="5"/>
  <c r="BH120" i="5"/>
  <c r="BG120" i="5"/>
  <c r="BF120" i="5"/>
  <c r="T120" i="5"/>
  <c r="R120" i="5"/>
  <c r="P120" i="5"/>
  <c r="BI118" i="5"/>
  <c r="BH118" i="5"/>
  <c r="BG118" i="5"/>
  <c r="BF118" i="5"/>
  <c r="T118" i="5"/>
  <c r="R118" i="5"/>
  <c r="P118" i="5"/>
  <c r="BI114" i="5"/>
  <c r="BH114" i="5"/>
  <c r="BG114" i="5"/>
  <c r="BF114" i="5"/>
  <c r="T114" i="5"/>
  <c r="R114" i="5"/>
  <c r="P114" i="5"/>
  <c r="BI110" i="5"/>
  <c r="BH110" i="5"/>
  <c r="BG110" i="5"/>
  <c r="BF110" i="5"/>
  <c r="T110" i="5"/>
  <c r="R110" i="5"/>
  <c r="P110" i="5"/>
  <c r="BI106" i="5"/>
  <c r="BH106" i="5"/>
  <c r="BG106" i="5"/>
  <c r="BF106" i="5"/>
  <c r="T106" i="5"/>
  <c r="R106" i="5"/>
  <c r="P106" i="5"/>
  <c r="BI104" i="5"/>
  <c r="BH104" i="5"/>
  <c r="BG104" i="5"/>
  <c r="BF104" i="5"/>
  <c r="T104" i="5"/>
  <c r="R104" i="5"/>
  <c r="P104" i="5"/>
  <c r="BI102" i="5"/>
  <c r="BH102" i="5"/>
  <c r="BG102" i="5"/>
  <c r="BF102" i="5"/>
  <c r="T102" i="5"/>
  <c r="R102" i="5"/>
  <c r="P102" i="5"/>
  <c r="BI100" i="5"/>
  <c r="BH100" i="5"/>
  <c r="BG100" i="5"/>
  <c r="BF100" i="5"/>
  <c r="T100" i="5"/>
  <c r="R100" i="5"/>
  <c r="P100" i="5"/>
  <c r="BI96" i="5"/>
  <c r="BH96" i="5"/>
  <c r="BG96" i="5"/>
  <c r="BF96" i="5"/>
  <c r="T96" i="5"/>
  <c r="R96" i="5"/>
  <c r="P96" i="5"/>
  <c r="BI94" i="5"/>
  <c r="BH94" i="5"/>
  <c r="BG94" i="5"/>
  <c r="BF94" i="5"/>
  <c r="T94" i="5"/>
  <c r="R94" i="5"/>
  <c r="P94" i="5"/>
  <c r="BI92" i="5"/>
  <c r="BH92" i="5"/>
  <c r="BG92" i="5"/>
  <c r="BF92" i="5"/>
  <c r="T92" i="5"/>
  <c r="R92" i="5"/>
  <c r="P92" i="5"/>
  <c r="J85" i="5"/>
  <c r="F85" i="5"/>
  <c r="F83" i="5"/>
  <c r="E81" i="5"/>
  <c r="J58" i="5"/>
  <c r="F58" i="5"/>
  <c r="F56" i="5"/>
  <c r="E54" i="5"/>
  <c r="J26" i="5"/>
  <c r="E26" i="5"/>
  <c r="J59" i="5" s="1"/>
  <c r="J25" i="5"/>
  <c r="J20" i="5"/>
  <c r="E20" i="5"/>
  <c r="F86" i="5" s="1"/>
  <c r="J19" i="5"/>
  <c r="J14" i="5"/>
  <c r="J83" i="5" s="1"/>
  <c r="E7" i="5"/>
  <c r="E77" i="5" s="1"/>
  <c r="J39" i="4"/>
  <c r="J38" i="4"/>
  <c r="AY60" i="1" s="1"/>
  <c r="J37" i="4"/>
  <c r="AX60" i="1" s="1"/>
  <c r="AZ475" i="4"/>
  <c r="AY475" i="4"/>
  <c r="AX475" i="4"/>
  <c r="AW475" i="4"/>
  <c r="T475" i="4"/>
  <c r="T474" i="4" s="1"/>
  <c r="R475" i="4"/>
  <c r="R474" i="4" s="1"/>
  <c r="P475" i="4"/>
  <c r="P474" i="4" s="1"/>
  <c r="AZ472" i="4"/>
  <c r="AY472" i="4"/>
  <c r="AX472" i="4"/>
  <c r="AW472" i="4"/>
  <c r="T472" i="4"/>
  <c r="R472" i="4"/>
  <c r="P472" i="4"/>
  <c r="AZ470" i="4"/>
  <c r="AY470" i="4"/>
  <c r="AX470" i="4"/>
  <c r="AW470" i="4"/>
  <c r="T470" i="4"/>
  <c r="R470" i="4"/>
  <c r="P470" i="4"/>
  <c r="AZ468" i="4"/>
  <c r="AY468" i="4"/>
  <c r="AX468" i="4"/>
  <c r="AW468" i="4"/>
  <c r="T468" i="4"/>
  <c r="R468" i="4"/>
  <c r="P468" i="4"/>
  <c r="AZ466" i="4"/>
  <c r="AY466" i="4"/>
  <c r="AX466" i="4"/>
  <c r="AW466" i="4"/>
  <c r="T466" i="4"/>
  <c r="R466" i="4"/>
  <c r="P466" i="4"/>
  <c r="AZ465" i="4"/>
  <c r="AY465" i="4"/>
  <c r="AX465" i="4"/>
  <c r="AW465" i="4"/>
  <c r="T465" i="4"/>
  <c r="R465" i="4"/>
  <c r="P465" i="4"/>
  <c r="AZ464" i="4"/>
  <c r="AY464" i="4"/>
  <c r="AX464" i="4"/>
  <c r="AW464" i="4"/>
  <c r="T464" i="4"/>
  <c r="R464" i="4"/>
  <c r="P464" i="4"/>
  <c r="AZ461" i="4"/>
  <c r="AY461" i="4"/>
  <c r="AX461" i="4"/>
  <c r="AW461" i="4"/>
  <c r="T461" i="4"/>
  <c r="R461" i="4"/>
  <c r="P461" i="4"/>
  <c r="AZ458" i="4"/>
  <c r="AY458" i="4"/>
  <c r="AX458" i="4"/>
  <c r="AW458" i="4"/>
  <c r="T458" i="4"/>
  <c r="R458" i="4"/>
  <c r="P458" i="4"/>
  <c r="AZ454" i="4"/>
  <c r="AY454" i="4"/>
  <c r="AX454" i="4"/>
  <c r="AW454" i="4"/>
  <c r="T454" i="4"/>
  <c r="R454" i="4"/>
  <c r="P454" i="4"/>
  <c r="AZ450" i="4"/>
  <c r="AY450" i="4"/>
  <c r="AX450" i="4"/>
  <c r="AW450" i="4"/>
  <c r="T450" i="4"/>
  <c r="R450" i="4"/>
  <c r="P450" i="4"/>
  <c r="AZ446" i="4"/>
  <c r="AY446" i="4"/>
  <c r="AX446" i="4"/>
  <c r="AW446" i="4"/>
  <c r="T446" i="4"/>
  <c r="R446" i="4"/>
  <c r="P446" i="4"/>
  <c r="AZ444" i="4"/>
  <c r="AY444" i="4"/>
  <c r="AX444" i="4"/>
  <c r="AW444" i="4"/>
  <c r="T444" i="4"/>
  <c r="R444" i="4"/>
  <c r="P444" i="4"/>
  <c r="AZ440" i="4"/>
  <c r="AY440" i="4"/>
  <c r="AX440" i="4"/>
  <c r="AW440" i="4"/>
  <c r="T440" i="4"/>
  <c r="R440" i="4"/>
  <c r="P440" i="4"/>
  <c r="AZ435" i="4"/>
  <c r="AY435" i="4"/>
  <c r="AX435" i="4"/>
  <c r="AW435" i="4"/>
  <c r="T435" i="4"/>
  <c r="R435" i="4"/>
  <c r="P435" i="4"/>
  <c r="AZ432" i="4"/>
  <c r="AY432" i="4"/>
  <c r="AX432" i="4"/>
  <c r="AW432" i="4"/>
  <c r="T432" i="4"/>
  <c r="R432" i="4"/>
  <c r="P432" i="4"/>
  <c r="AZ429" i="4"/>
  <c r="AY429" i="4"/>
  <c r="AX429" i="4"/>
  <c r="AW429" i="4"/>
  <c r="T429" i="4"/>
  <c r="R429" i="4"/>
  <c r="P429" i="4"/>
  <c r="AZ426" i="4"/>
  <c r="AY426" i="4"/>
  <c r="AX426" i="4"/>
  <c r="AW426" i="4"/>
  <c r="T426" i="4"/>
  <c r="R426" i="4"/>
  <c r="P426" i="4"/>
  <c r="AZ420" i="4"/>
  <c r="AY420" i="4"/>
  <c r="AX420" i="4"/>
  <c r="AW420" i="4"/>
  <c r="T420" i="4"/>
  <c r="R420" i="4"/>
  <c r="P420" i="4"/>
  <c r="AZ416" i="4"/>
  <c r="AY416" i="4"/>
  <c r="AX416" i="4"/>
  <c r="AW416" i="4"/>
  <c r="T416" i="4"/>
  <c r="R416" i="4"/>
  <c r="P416" i="4"/>
  <c r="AZ412" i="4"/>
  <c r="AY412" i="4"/>
  <c r="AX412" i="4"/>
  <c r="AW412" i="4"/>
  <c r="T412" i="4"/>
  <c r="R412" i="4"/>
  <c r="P412" i="4"/>
  <c r="AZ408" i="4"/>
  <c r="AY408" i="4"/>
  <c r="AX408" i="4"/>
  <c r="AW408" i="4"/>
  <c r="T408" i="4"/>
  <c r="R408" i="4"/>
  <c r="P408" i="4"/>
  <c r="AZ403" i="4"/>
  <c r="AY403" i="4"/>
  <c r="AX403" i="4"/>
  <c r="AW403" i="4"/>
  <c r="T403" i="4"/>
  <c r="R403" i="4"/>
  <c r="P403" i="4"/>
  <c r="AZ402" i="4"/>
  <c r="AY402" i="4"/>
  <c r="AX402" i="4"/>
  <c r="AW402" i="4"/>
  <c r="T402" i="4"/>
  <c r="R402" i="4"/>
  <c r="P402" i="4"/>
  <c r="AZ401" i="4"/>
  <c r="AY401" i="4"/>
  <c r="AX401" i="4"/>
  <c r="AW401" i="4"/>
  <c r="T401" i="4"/>
  <c r="R401" i="4"/>
  <c r="P401" i="4"/>
  <c r="AZ400" i="4"/>
  <c r="AY400" i="4"/>
  <c r="AX400" i="4"/>
  <c r="AW400" i="4"/>
  <c r="T400" i="4"/>
  <c r="R400" i="4"/>
  <c r="P400" i="4"/>
  <c r="AZ399" i="4"/>
  <c r="AY399" i="4"/>
  <c r="AX399" i="4"/>
  <c r="AW399" i="4"/>
  <c r="T399" i="4"/>
  <c r="R399" i="4"/>
  <c r="P399" i="4"/>
  <c r="AZ397" i="4"/>
  <c r="AY397" i="4"/>
  <c r="AX397" i="4"/>
  <c r="AW397" i="4"/>
  <c r="T397" i="4"/>
  <c r="R397" i="4"/>
  <c r="P397" i="4"/>
  <c r="AZ396" i="4"/>
  <c r="AY396" i="4"/>
  <c r="AX396" i="4"/>
  <c r="AW396" i="4"/>
  <c r="T396" i="4"/>
  <c r="R396" i="4"/>
  <c r="P396" i="4"/>
  <c r="AZ395" i="4"/>
  <c r="AY395" i="4"/>
  <c r="AX395" i="4"/>
  <c r="AW395" i="4"/>
  <c r="T395" i="4"/>
  <c r="R395" i="4"/>
  <c r="P395" i="4"/>
  <c r="AZ393" i="4"/>
  <c r="AY393" i="4"/>
  <c r="AX393" i="4"/>
  <c r="AW393" i="4"/>
  <c r="T393" i="4"/>
  <c r="R393" i="4"/>
  <c r="P393" i="4"/>
  <c r="AZ390" i="4"/>
  <c r="AY390" i="4"/>
  <c r="AX390" i="4"/>
  <c r="AW390" i="4"/>
  <c r="T390" i="4"/>
  <c r="R390" i="4"/>
  <c r="P390" i="4"/>
  <c r="AZ387" i="4"/>
  <c r="AY387" i="4"/>
  <c r="AX387" i="4"/>
  <c r="AW387" i="4"/>
  <c r="T387" i="4"/>
  <c r="R387" i="4"/>
  <c r="P387" i="4"/>
  <c r="AZ382" i="4"/>
  <c r="AY382" i="4"/>
  <c r="AX382" i="4"/>
  <c r="AW382" i="4"/>
  <c r="T382" i="4"/>
  <c r="R382" i="4"/>
  <c r="P382" i="4"/>
  <c r="AZ380" i="4"/>
  <c r="AY380" i="4"/>
  <c r="AX380" i="4"/>
  <c r="AW380" i="4"/>
  <c r="T380" i="4"/>
  <c r="R380" i="4"/>
  <c r="P380" i="4"/>
  <c r="AZ378" i="4"/>
  <c r="AY378" i="4"/>
  <c r="AX378" i="4"/>
  <c r="AW378" i="4"/>
  <c r="T378" i="4"/>
  <c r="R378" i="4"/>
  <c r="P378" i="4"/>
  <c r="AZ377" i="4"/>
  <c r="AY377" i="4"/>
  <c r="AX377" i="4"/>
  <c r="AW377" i="4"/>
  <c r="T377" i="4"/>
  <c r="R377" i="4"/>
  <c r="P377" i="4"/>
  <c r="AZ375" i="4"/>
  <c r="AY375" i="4"/>
  <c r="AX375" i="4"/>
  <c r="AW375" i="4"/>
  <c r="T375" i="4"/>
  <c r="R375" i="4"/>
  <c r="P375" i="4"/>
  <c r="AZ372" i="4"/>
  <c r="AY372" i="4"/>
  <c r="AX372" i="4"/>
  <c r="AW372" i="4"/>
  <c r="T372" i="4"/>
  <c r="R372" i="4"/>
  <c r="P372" i="4"/>
  <c r="AZ369" i="4"/>
  <c r="AY369" i="4"/>
  <c r="AX369" i="4"/>
  <c r="AW369" i="4"/>
  <c r="T369" i="4"/>
  <c r="R369" i="4"/>
  <c r="P369" i="4"/>
  <c r="AZ366" i="4"/>
  <c r="AY366" i="4"/>
  <c r="AX366" i="4"/>
  <c r="AW366" i="4"/>
  <c r="T366" i="4"/>
  <c r="R366" i="4"/>
  <c r="P366" i="4"/>
  <c r="AZ363" i="4"/>
  <c r="AY363" i="4"/>
  <c r="AX363" i="4"/>
  <c r="AW363" i="4"/>
  <c r="T363" i="4"/>
  <c r="R363" i="4"/>
  <c r="P363" i="4"/>
  <c r="AZ359" i="4"/>
  <c r="AY359" i="4"/>
  <c r="AX359" i="4"/>
  <c r="AW359" i="4"/>
  <c r="T359" i="4"/>
  <c r="R359" i="4"/>
  <c r="P359" i="4"/>
  <c r="AZ354" i="4"/>
  <c r="AY354" i="4"/>
  <c r="AX354" i="4"/>
  <c r="AW354" i="4"/>
  <c r="T354" i="4"/>
  <c r="R354" i="4"/>
  <c r="P354" i="4"/>
  <c r="AZ351" i="4"/>
  <c r="AY351" i="4"/>
  <c r="AX351" i="4"/>
  <c r="AW351" i="4"/>
  <c r="T351" i="4"/>
  <c r="R351" i="4"/>
  <c r="P351" i="4"/>
  <c r="AZ347" i="4"/>
  <c r="AY347" i="4"/>
  <c r="AX347" i="4"/>
  <c r="AW347" i="4"/>
  <c r="T347" i="4"/>
  <c r="R347" i="4"/>
  <c r="P347" i="4"/>
  <c r="AZ344" i="4"/>
  <c r="AY344" i="4"/>
  <c r="AX344" i="4"/>
  <c r="AW344" i="4"/>
  <c r="T344" i="4"/>
  <c r="R344" i="4"/>
  <c r="P344" i="4"/>
  <c r="AZ339" i="4"/>
  <c r="AY339" i="4"/>
  <c r="AX339" i="4"/>
  <c r="AW339" i="4"/>
  <c r="T339" i="4"/>
  <c r="R339" i="4"/>
  <c r="P339" i="4"/>
  <c r="AZ336" i="4"/>
  <c r="AY336" i="4"/>
  <c r="AX336" i="4"/>
  <c r="AW336" i="4"/>
  <c r="T336" i="4"/>
  <c r="R336" i="4"/>
  <c r="P336" i="4"/>
  <c r="AZ333" i="4"/>
  <c r="AY333" i="4"/>
  <c r="AX333" i="4"/>
  <c r="AW333" i="4"/>
  <c r="T333" i="4"/>
  <c r="R333" i="4"/>
  <c r="P333" i="4"/>
  <c r="AZ328" i="4"/>
  <c r="AY328" i="4"/>
  <c r="AX328" i="4"/>
  <c r="AW328" i="4"/>
  <c r="T328" i="4"/>
  <c r="R328" i="4"/>
  <c r="P328" i="4"/>
  <c r="AZ326" i="4"/>
  <c r="AY326" i="4"/>
  <c r="AX326" i="4"/>
  <c r="AW326" i="4"/>
  <c r="T326" i="4"/>
  <c r="R326" i="4"/>
  <c r="P326" i="4"/>
  <c r="AZ323" i="4"/>
  <c r="AY323" i="4"/>
  <c r="AX323" i="4"/>
  <c r="AW323" i="4"/>
  <c r="T323" i="4"/>
  <c r="R323" i="4"/>
  <c r="P323" i="4"/>
  <c r="AZ321" i="4"/>
  <c r="AY321" i="4"/>
  <c r="AX321" i="4"/>
  <c r="AW321" i="4"/>
  <c r="T321" i="4"/>
  <c r="R321" i="4"/>
  <c r="P321" i="4"/>
  <c r="AZ317" i="4"/>
  <c r="AY317" i="4"/>
  <c r="AX317" i="4"/>
  <c r="AW317" i="4"/>
  <c r="T317" i="4"/>
  <c r="R317" i="4"/>
  <c r="P317" i="4"/>
  <c r="AZ313" i="4"/>
  <c r="AY313" i="4"/>
  <c r="AX313" i="4"/>
  <c r="AW313" i="4"/>
  <c r="T313" i="4"/>
  <c r="R313" i="4"/>
  <c r="P313" i="4"/>
  <c r="AZ308" i="4"/>
  <c r="AY308" i="4"/>
  <c r="AX308" i="4"/>
  <c r="AW308" i="4"/>
  <c r="T308" i="4"/>
  <c r="R308" i="4"/>
  <c r="P308" i="4"/>
  <c r="AZ303" i="4"/>
  <c r="AY303" i="4"/>
  <c r="AX303" i="4"/>
  <c r="AW303" i="4"/>
  <c r="T303" i="4"/>
  <c r="R303" i="4"/>
  <c r="P303" i="4"/>
  <c r="AZ299" i="4"/>
  <c r="AY299" i="4"/>
  <c r="AX299" i="4"/>
  <c r="AW299" i="4"/>
  <c r="T299" i="4"/>
  <c r="R299" i="4"/>
  <c r="P299" i="4"/>
  <c r="AZ295" i="4"/>
  <c r="AY295" i="4"/>
  <c r="AX295" i="4"/>
  <c r="AW295" i="4"/>
  <c r="T295" i="4"/>
  <c r="R295" i="4"/>
  <c r="P295" i="4"/>
  <c r="AZ291" i="4"/>
  <c r="AY291" i="4"/>
  <c r="AX291" i="4"/>
  <c r="AW291" i="4"/>
  <c r="T291" i="4"/>
  <c r="R291" i="4"/>
  <c r="P291" i="4"/>
  <c r="AZ287" i="4"/>
  <c r="AY287" i="4"/>
  <c r="AX287" i="4"/>
  <c r="AW287" i="4"/>
  <c r="T287" i="4"/>
  <c r="R287" i="4"/>
  <c r="P287" i="4"/>
  <c r="AZ283" i="4"/>
  <c r="AY283" i="4"/>
  <c r="AX283" i="4"/>
  <c r="AW283" i="4"/>
  <c r="T283" i="4"/>
  <c r="R283" i="4"/>
  <c r="P283" i="4"/>
  <c r="AZ279" i="4"/>
  <c r="AY279" i="4"/>
  <c r="AX279" i="4"/>
  <c r="AW279" i="4"/>
  <c r="T279" i="4"/>
  <c r="R279" i="4"/>
  <c r="P279" i="4"/>
  <c r="AZ271" i="4"/>
  <c r="AY271" i="4"/>
  <c r="AX271" i="4"/>
  <c r="AW271" i="4"/>
  <c r="T271" i="4"/>
  <c r="R271" i="4"/>
  <c r="P271" i="4"/>
  <c r="AZ265" i="4"/>
  <c r="AY265" i="4"/>
  <c r="AX265" i="4"/>
  <c r="AW265" i="4"/>
  <c r="T265" i="4"/>
  <c r="R265" i="4"/>
  <c r="P265" i="4"/>
  <c r="AZ257" i="4"/>
  <c r="AY257" i="4"/>
  <c r="AX257" i="4"/>
  <c r="AW257" i="4"/>
  <c r="T257" i="4"/>
  <c r="R257" i="4"/>
  <c r="P257" i="4"/>
  <c r="AZ251" i="4"/>
  <c r="AY251" i="4"/>
  <c r="AX251" i="4"/>
  <c r="AW251" i="4"/>
  <c r="T251" i="4"/>
  <c r="T250" i="4" s="1"/>
  <c r="R251" i="4"/>
  <c r="R250" i="4" s="1"/>
  <c r="P251" i="4"/>
  <c r="P250" i="4" s="1"/>
  <c r="AZ248" i="4"/>
  <c r="AY248" i="4"/>
  <c r="AX248" i="4"/>
  <c r="AW248" i="4"/>
  <c r="T248" i="4"/>
  <c r="T247" i="4" s="1"/>
  <c r="R248" i="4"/>
  <c r="R247" i="4" s="1"/>
  <c r="P248" i="4"/>
  <c r="P247" i="4" s="1"/>
  <c r="AZ231" i="4"/>
  <c r="AY231" i="4"/>
  <c r="AX231" i="4"/>
  <c r="AW231" i="4"/>
  <c r="T231" i="4"/>
  <c r="R231" i="4"/>
  <c r="P231" i="4"/>
  <c r="AZ230" i="4"/>
  <c r="AY230" i="4"/>
  <c r="AX230" i="4"/>
  <c r="AW230" i="4"/>
  <c r="T230" i="4"/>
  <c r="R230" i="4"/>
  <c r="P230" i="4"/>
  <c r="AZ225" i="4"/>
  <c r="AY225" i="4"/>
  <c r="AX225" i="4"/>
  <c r="AW225" i="4"/>
  <c r="T225" i="4"/>
  <c r="R225" i="4"/>
  <c r="P225" i="4"/>
  <c r="AZ222" i="4"/>
  <c r="AY222" i="4"/>
  <c r="AX222" i="4"/>
  <c r="AW222" i="4"/>
  <c r="T222" i="4"/>
  <c r="R222" i="4"/>
  <c r="P222" i="4"/>
  <c r="AZ217" i="4"/>
  <c r="AY217" i="4"/>
  <c r="AX217" i="4"/>
  <c r="AW217" i="4"/>
  <c r="T217" i="4"/>
  <c r="R217" i="4"/>
  <c r="P217" i="4"/>
  <c r="AZ213" i="4"/>
  <c r="AY213" i="4"/>
  <c r="AX213" i="4"/>
  <c r="AW213" i="4"/>
  <c r="T213" i="4"/>
  <c r="R213" i="4"/>
  <c r="P213" i="4"/>
  <c r="AZ211" i="4"/>
  <c r="AY211" i="4"/>
  <c r="AX211" i="4"/>
  <c r="AW211" i="4"/>
  <c r="T211" i="4"/>
  <c r="R211" i="4"/>
  <c r="P211" i="4"/>
  <c r="AZ206" i="4"/>
  <c r="AY206" i="4"/>
  <c r="AX206" i="4"/>
  <c r="AW206" i="4"/>
  <c r="T206" i="4"/>
  <c r="R206" i="4"/>
  <c r="P206" i="4"/>
  <c r="AZ199" i="4"/>
  <c r="AY199" i="4"/>
  <c r="AX199" i="4"/>
  <c r="AW199" i="4"/>
  <c r="T199" i="4"/>
  <c r="R199" i="4"/>
  <c r="P199" i="4"/>
  <c r="AZ195" i="4"/>
  <c r="AY195" i="4"/>
  <c r="AX195" i="4"/>
  <c r="AW195" i="4"/>
  <c r="T195" i="4"/>
  <c r="R195" i="4"/>
  <c r="P195" i="4"/>
  <c r="AZ190" i="4"/>
  <c r="AY190" i="4"/>
  <c r="AX190" i="4"/>
  <c r="AW190" i="4"/>
  <c r="T190" i="4"/>
  <c r="R190" i="4"/>
  <c r="P190" i="4"/>
  <c r="AZ185" i="4"/>
  <c r="AY185" i="4"/>
  <c r="AX185" i="4"/>
  <c r="AW185" i="4"/>
  <c r="T185" i="4"/>
  <c r="R185" i="4"/>
  <c r="P185" i="4"/>
  <c r="AZ181" i="4"/>
  <c r="AY181" i="4"/>
  <c r="AX181" i="4"/>
  <c r="AW181" i="4"/>
  <c r="T181" i="4"/>
  <c r="R181" i="4"/>
  <c r="P181" i="4"/>
  <c r="AZ177" i="4"/>
  <c r="AY177" i="4"/>
  <c r="AX177" i="4"/>
  <c r="AW177" i="4"/>
  <c r="T177" i="4"/>
  <c r="R177" i="4"/>
  <c r="P177" i="4"/>
  <c r="AZ173" i="4"/>
  <c r="AY173" i="4"/>
  <c r="AX173" i="4"/>
  <c r="AW173" i="4"/>
  <c r="T173" i="4"/>
  <c r="R173" i="4"/>
  <c r="P173" i="4"/>
  <c r="AZ171" i="4"/>
  <c r="AY171" i="4"/>
  <c r="AX171" i="4"/>
  <c r="AW171" i="4"/>
  <c r="T171" i="4"/>
  <c r="R171" i="4"/>
  <c r="P171" i="4"/>
  <c r="AZ169" i="4"/>
  <c r="AY169" i="4"/>
  <c r="AX169" i="4"/>
  <c r="AW169" i="4"/>
  <c r="T169" i="4"/>
  <c r="R169" i="4"/>
  <c r="P169" i="4"/>
  <c r="AZ167" i="4"/>
  <c r="AY167" i="4"/>
  <c r="AX167" i="4"/>
  <c r="AW167" i="4"/>
  <c r="T167" i="4"/>
  <c r="R167" i="4"/>
  <c r="P167" i="4"/>
  <c r="AZ165" i="4"/>
  <c r="AY165" i="4"/>
  <c r="AX165" i="4"/>
  <c r="AW165" i="4"/>
  <c r="T165" i="4"/>
  <c r="R165" i="4"/>
  <c r="P165" i="4"/>
  <c r="AZ160" i="4"/>
  <c r="AY160" i="4"/>
  <c r="AX160" i="4"/>
  <c r="AW160" i="4"/>
  <c r="T160" i="4"/>
  <c r="R160" i="4"/>
  <c r="P160" i="4"/>
  <c r="AZ155" i="4"/>
  <c r="AY155" i="4"/>
  <c r="AX155" i="4"/>
  <c r="AW155" i="4"/>
  <c r="T155" i="4"/>
  <c r="R155" i="4"/>
  <c r="P155" i="4"/>
  <c r="AZ138" i="4"/>
  <c r="AY138" i="4"/>
  <c r="AX138" i="4"/>
  <c r="AW138" i="4"/>
  <c r="T138" i="4"/>
  <c r="R138" i="4"/>
  <c r="P138" i="4"/>
  <c r="AZ133" i="4"/>
  <c r="AY133" i="4"/>
  <c r="AX133" i="4"/>
  <c r="AW133" i="4"/>
  <c r="T133" i="4"/>
  <c r="R133" i="4"/>
  <c r="P133" i="4"/>
  <c r="AZ129" i="4"/>
  <c r="AY129" i="4"/>
  <c r="AX129" i="4"/>
  <c r="AW129" i="4"/>
  <c r="T129" i="4"/>
  <c r="R129" i="4"/>
  <c r="P129" i="4"/>
  <c r="AZ125" i="4"/>
  <c r="AY125" i="4"/>
  <c r="AX125" i="4"/>
  <c r="AW125" i="4"/>
  <c r="T125" i="4"/>
  <c r="R125" i="4"/>
  <c r="P125" i="4"/>
  <c r="AZ121" i="4"/>
  <c r="AY121" i="4"/>
  <c r="AX121" i="4"/>
  <c r="AW121" i="4"/>
  <c r="T121" i="4"/>
  <c r="R121" i="4"/>
  <c r="P121" i="4"/>
  <c r="AZ117" i="4"/>
  <c r="AY117" i="4"/>
  <c r="AX117" i="4"/>
  <c r="AW117" i="4"/>
  <c r="T117" i="4"/>
  <c r="R117" i="4"/>
  <c r="P117" i="4"/>
  <c r="AZ113" i="4"/>
  <c r="AY113" i="4"/>
  <c r="AX113" i="4"/>
  <c r="AW113" i="4"/>
  <c r="T113" i="4"/>
  <c r="R113" i="4"/>
  <c r="P113" i="4"/>
  <c r="AZ109" i="4"/>
  <c r="AY109" i="4"/>
  <c r="AX109" i="4"/>
  <c r="AW109" i="4"/>
  <c r="T109" i="4"/>
  <c r="R109" i="4"/>
  <c r="P109" i="4"/>
  <c r="AZ105" i="4"/>
  <c r="AY105" i="4"/>
  <c r="AX105" i="4"/>
  <c r="AW105" i="4"/>
  <c r="T105" i="4"/>
  <c r="R105" i="4"/>
  <c r="P105" i="4"/>
  <c r="AZ103" i="4"/>
  <c r="AY103" i="4"/>
  <c r="AX103" i="4"/>
  <c r="AW103" i="4"/>
  <c r="T103" i="4"/>
  <c r="R103" i="4"/>
  <c r="P103" i="4"/>
  <c r="AZ101" i="4"/>
  <c r="AY101" i="4"/>
  <c r="AX101" i="4"/>
  <c r="AW101" i="4"/>
  <c r="T101" i="4"/>
  <c r="R101" i="4"/>
  <c r="P101" i="4"/>
  <c r="AZ99" i="4"/>
  <c r="AY99" i="4"/>
  <c r="AX99" i="4"/>
  <c r="AW99" i="4"/>
  <c r="T99" i="4"/>
  <c r="R99" i="4"/>
  <c r="P99" i="4"/>
  <c r="AZ97" i="4"/>
  <c r="AY97" i="4"/>
  <c r="AX97" i="4"/>
  <c r="AW97" i="4"/>
  <c r="T97" i="4"/>
  <c r="R97" i="4"/>
  <c r="P97" i="4"/>
  <c r="J90" i="4"/>
  <c r="F90" i="4"/>
  <c r="F88" i="4"/>
  <c r="E86" i="4"/>
  <c r="J58" i="4"/>
  <c r="F58" i="4"/>
  <c r="F56" i="4"/>
  <c r="E54" i="4"/>
  <c r="J26" i="4"/>
  <c r="E26" i="4"/>
  <c r="J59" i="4" s="1"/>
  <c r="J25" i="4"/>
  <c r="J20" i="4"/>
  <c r="E20" i="4"/>
  <c r="F91" i="4" s="1"/>
  <c r="J19" i="4"/>
  <c r="J14" i="4"/>
  <c r="J56" i="4" s="1"/>
  <c r="E7" i="4"/>
  <c r="E82" i="4" s="1"/>
  <c r="J39" i="3"/>
  <c r="J38" i="3"/>
  <c r="AY58" i="1" s="1"/>
  <c r="J37" i="3"/>
  <c r="AX58" i="1" s="1"/>
  <c r="BI128" i="3"/>
  <c r="BH128" i="3"/>
  <c r="BG128" i="3"/>
  <c r="BF128" i="3"/>
  <c r="T128" i="3"/>
  <c r="T127" i="3" s="1"/>
  <c r="T126" i="3" s="1"/>
  <c r="R128" i="3"/>
  <c r="R127" i="3"/>
  <c r="R126" i="3" s="1"/>
  <c r="P128" i="3"/>
  <c r="P127" i="3"/>
  <c r="P126" i="3" s="1"/>
  <c r="BI122" i="3"/>
  <c r="BH122" i="3"/>
  <c r="BG122" i="3"/>
  <c r="BF122" i="3"/>
  <c r="T122" i="3"/>
  <c r="R122" i="3"/>
  <c r="P122" i="3"/>
  <c r="BI120" i="3"/>
  <c r="BH120" i="3"/>
  <c r="BG120" i="3"/>
  <c r="BF120" i="3"/>
  <c r="T120" i="3"/>
  <c r="R120" i="3"/>
  <c r="P120" i="3"/>
  <c r="BI118" i="3"/>
  <c r="BH118" i="3"/>
  <c r="BG118" i="3"/>
  <c r="BF118" i="3"/>
  <c r="T118" i="3"/>
  <c r="R118" i="3"/>
  <c r="P118" i="3"/>
  <c r="BI114" i="3"/>
  <c r="BH114" i="3"/>
  <c r="BG114" i="3"/>
  <c r="BF114" i="3"/>
  <c r="T114" i="3"/>
  <c r="R114" i="3"/>
  <c r="P114" i="3"/>
  <c r="BI110" i="3"/>
  <c r="BH110" i="3"/>
  <c r="BG110" i="3"/>
  <c r="BF110" i="3"/>
  <c r="T110" i="3"/>
  <c r="R110" i="3"/>
  <c r="P110" i="3"/>
  <c r="BI106" i="3"/>
  <c r="BH106" i="3"/>
  <c r="BG106" i="3"/>
  <c r="BF106" i="3"/>
  <c r="T106" i="3"/>
  <c r="R106" i="3"/>
  <c r="P106" i="3"/>
  <c r="BI104" i="3"/>
  <c r="BH104" i="3"/>
  <c r="BG104" i="3"/>
  <c r="BF104" i="3"/>
  <c r="T104" i="3"/>
  <c r="R104" i="3"/>
  <c r="P104" i="3"/>
  <c r="BI102" i="3"/>
  <c r="BH102" i="3"/>
  <c r="BG102" i="3"/>
  <c r="BF102" i="3"/>
  <c r="T102" i="3"/>
  <c r="R102" i="3"/>
  <c r="P102" i="3"/>
  <c r="BI100" i="3"/>
  <c r="BH100" i="3"/>
  <c r="BG100" i="3"/>
  <c r="BF100" i="3"/>
  <c r="T100" i="3"/>
  <c r="R100" i="3"/>
  <c r="P100" i="3"/>
  <c r="BI96" i="3"/>
  <c r="BH96" i="3"/>
  <c r="BG96" i="3"/>
  <c r="BF96" i="3"/>
  <c r="T96" i="3"/>
  <c r="R96" i="3"/>
  <c r="P96" i="3"/>
  <c r="BI94" i="3"/>
  <c r="BH94" i="3"/>
  <c r="BG94" i="3"/>
  <c r="BF94" i="3"/>
  <c r="T94" i="3"/>
  <c r="R94" i="3"/>
  <c r="P94" i="3"/>
  <c r="BI92" i="3"/>
  <c r="BH92" i="3"/>
  <c r="BG92" i="3"/>
  <c r="BF92" i="3"/>
  <c r="T92" i="3"/>
  <c r="R92" i="3"/>
  <c r="P92" i="3"/>
  <c r="J85" i="3"/>
  <c r="F85" i="3"/>
  <c r="F83" i="3"/>
  <c r="E81" i="3"/>
  <c r="J58" i="3"/>
  <c r="F58" i="3"/>
  <c r="F56" i="3"/>
  <c r="E54" i="3"/>
  <c r="J26" i="3"/>
  <c r="E26" i="3"/>
  <c r="J86" i="3" s="1"/>
  <c r="J25" i="3"/>
  <c r="J20" i="3"/>
  <c r="E20" i="3"/>
  <c r="F59" i="3" s="1"/>
  <c r="J19" i="3"/>
  <c r="J14" i="3"/>
  <c r="J56" i="3" s="1"/>
  <c r="E7" i="3"/>
  <c r="E50" i="3" s="1"/>
  <c r="J39" i="2"/>
  <c r="J38" i="2"/>
  <c r="AY56" i="1" s="1"/>
  <c r="J37" i="2"/>
  <c r="AX56" i="1" s="1"/>
  <c r="BI460" i="2"/>
  <c r="BH460" i="2"/>
  <c r="BG460" i="2"/>
  <c r="BF460" i="2"/>
  <c r="T460" i="2"/>
  <c r="T459" i="2" s="1"/>
  <c r="R460" i="2"/>
  <c r="R459" i="2" s="1"/>
  <c r="P460" i="2"/>
  <c r="P459" i="2" s="1"/>
  <c r="BI457" i="2"/>
  <c r="BH457" i="2"/>
  <c r="BG457" i="2"/>
  <c r="BF457" i="2"/>
  <c r="T457" i="2"/>
  <c r="R457" i="2"/>
  <c r="P457" i="2"/>
  <c r="BI455" i="2"/>
  <c r="BH455" i="2"/>
  <c r="BG455" i="2"/>
  <c r="BF455" i="2"/>
  <c r="T455" i="2"/>
  <c r="R455" i="2"/>
  <c r="P455" i="2"/>
  <c r="BI453" i="2"/>
  <c r="BH453" i="2"/>
  <c r="BG453" i="2"/>
  <c r="BF453" i="2"/>
  <c r="T453" i="2"/>
  <c r="R453" i="2"/>
  <c r="P453" i="2"/>
  <c r="BI451" i="2"/>
  <c r="BH451" i="2"/>
  <c r="BG451" i="2"/>
  <c r="BF451" i="2"/>
  <c r="T451" i="2"/>
  <c r="R451" i="2"/>
  <c r="P451" i="2"/>
  <c r="BI450" i="2"/>
  <c r="BH450" i="2"/>
  <c r="BG450" i="2"/>
  <c r="BF450" i="2"/>
  <c r="T450" i="2"/>
  <c r="R450" i="2"/>
  <c r="P450" i="2"/>
  <c r="BI449" i="2"/>
  <c r="BH449" i="2"/>
  <c r="BG449" i="2"/>
  <c r="BF449" i="2"/>
  <c r="T449" i="2"/>
  <c r="R449" i="2"/>
  <c r="P449" i="2"/>
  <c r="BI446" i="2"/>
  <c r="BH446" i="2"/>
  <c r="BG446" i="2"/>
  <c r="BF446" i="2"/>
  <c r="T446" i="2"/>
  <c r="R446" i="2"/>
  <c r="P446" i="2"/>
  <c r="BI443" i="2"/>
  <c r="BH443" i="2"/>
  <c r="BG443" i="2"/>
  <c r="BF443" i="2"/>
  <c r="T443" i="2"/>
  <c r="R443" i="2"/>
  <c r="P443" i="2"/>
  <c r="BI439" i="2"/>
  <c r="BH439" i="2"/>
  <c r="BG439" i="2"/>
  <c r="BF439" i="2"/>
  <c r="T439" i="2"/>
  <c r="R439" i="2"/>
  <c r="P439" i="2"/>
  <c r="BI432" i="2"/>
  <c r="BH432" i="2"/>
  <c r="BG432" i="2"/>
  <c r="BF432" i="2"/>
  <c r="T432" i="2"/>
  <c r="R432" i="2"/>
  <c r="P432" i="2"/>
  <c r="BI425" i="2"/>
  <c r="BH425" i="2"/>
  <c r="BG425" i="2"/>
  <c r="BF425" i="2"/>
  <c r="T425" i="2"/>
  <c r="R425" i="2"/>
  <c r="P425" i="2"/>
  <c r="BI423" i="2"/>
  <c r="BH423" i="2"/>
  <c r="BG423" i="2"/>
  <c r="BF423" i="2"/>
  <c r="T423" i="2"/>
  <c r="R423" i="2"/>
  <c r="P423" i="2"/>
  <c r="BI419" i="2"/>
  <c r="BH419" i="2"/>
  <c r="BG419" i="2"/>
  <c r="BF419" i="2"/>
  <c r="T419" i="2"/>
  <c r="R419" i="2"/>
  <c r="P419" i="2"/>
  <c r="BI415" i="2"/>
  <c r="BH415" i="2"/>
  <c r="BG415" i="2"/>
  <c r="BF415" i="2"/>
  <c r="T415" i="2"/>
  <c r="R415" i="2"/>
  <c r="P415" i="2"/>
  <c r="BI412" i="2"/>
  <c r="BH412" i="2"/>
  <c r="BG412" i="2"/>
  <c r="BF412" i="2"/>
  <c r="T412" i="2"/>
  <c r="R412" i="2"/>
  <c r="P412" i="2"/>
  <c r="BI409" i="2"/>
  <c r="BH409" i="2"/>
  <c r="BG409" i="2"/>
  <c r="BF409" i="2"/>
  <c r="T409" i="2"/>
  <c r="R409" i="2"/>
  <c r="P409" i="2"/>
  <c r="BI406" i="2"/>
  <c r="BH406" i="2"/>
  <c r="BG406" i="2"/>
  <c r="BF406" i="2"/>
  <c r="T406" i="2"/>
  <c r="R406" i="2"/>
  <c r="P406" i="2"/>
  <c r="BI400" i="2"/>
  <c r="BH400" i="2"/>
  <c r="BG400" i="2"/>
  <c r="BF400" i="2"/>
  <c r="T400" i="2"/>
  <c r="R400" i="2"/>
  <c r="P400" i="2"/>
  <c r="BI395" i="2"/>
  <c r="BH395" i="2"/>
  <c r="BG395" i="2"/>
  <c r="BF395" i="2"/>
  <c r="T395" i="2"/>
  <c r="R395" i="2"/>
  <c r="P395" i="2"/>
  <c r="BI391" i="2"/>
  <c r="BH391" i="2"/>
  <c r="BG391" i="2"/>
  <c r="BF391" i="2"/>
  <c r="T391" i="2"/>
  <c r="R391" i="2"/>
  <c r="P391" i="2"/>
  <c r="BI387" i="2"/>
  <c r="BH387" i="2"/>
  <c r="BG387" i="2"/>
  <c r="BF387" i="2"/>
  <c r="T387" i="2"/>
  <c r="R387" i="2"/>
  <c r="P387" i="2"/>
  <c r="BI382" i="2"/>
  <c r="BH382" i="2"/>
  <c r="BG382" i="2"/>
  <c r="BF382" i="2"/>
  <c r="T382" i="2"/>
  <c r="R382" i="2"/>
  <c r="P382" i="2"/>
  <c r="BI381" i="2"/>
  <c r="BH381" i="2"/>
  <c r="BG381" i="2"/>
  <c r="BF381" i="2"/>
  <c r="T381" i="2"/>
  <c r="R381" i="2"/>
  <c r="P381" i="2"/>
  <c r="BI380" i="2"/>
  <c r="BH380" i="2"/>
  <c r="BG380" i="2"/>
  <c r="BF380" i="2"/>
  <c r="T380" i="2"/>
  <c r="R380" i="2"/>
  <c r="P380" i="2"/>
  <c r="BI379" i="2"/>
  <c r="BH379" i="2"/>
  <c r="BG379" i="2"/>
  <c r="BF379" i="2"/>
  <c r="T379" i="2"/>
  <c r="R379" i="2"/>
  <c r="P379" i="2"/>
  <c r="BI378" i="2"/>
  <c r="BH378" i="2"/>
  <c r="BG378" i="2"/>
  <c r="BF378" i="2"/>
  <c r="T378" i="2"/>
  <c r="R378" i="2"/>
  <c r="P378" i="2"/>
  <c r="BI376" i="2"/>
  <c r="BH376" i="2"/>
  <c r="BG376" i="2"/>
  <c r="BF376" i="2"/>
  <c r="T376" i="2"/>
  <c r="R376" i="2"/>
  <c r="P376" i="2"/>
  <c r="BI375" i="2"/>
  <c r="BH375" i="2"/>
  <c r="BG375" i="2"/>
  <c r="BF375" i="2"/>
  <c r="T375" i="2"/>
  <c r="R375" i="2"/>
  <c r="P375" i="2"/>
  <c r="BI373" i="2"/>
  <c r="BH373" i="2"/>
  <c r="BG373" i="2"/>
  <c r="BF373" i="2"/>
  <c r="T373" i="2"/>
  <c r="R373" i="2"/>
  <c r="P373" i="2"/>
  <c r="BI370" i="2"/>
  <c r="BH370" i="2"/>
  <c r="BG370" i="2"/>
  <c r="BF370" i="2"/>
  <c r="T370" i="2"/>
  <c r="R370" i="2"/>
  <c r="P370" i="2"/>
  <c r="BI367" i="2"/>
  <c r="BH367" i="2"/>
  <c r="BG367" i="2"/>
  <c r="BF367" i="2"/>
  <c r="T367" i="2"/>
  <c r="R367" i="2"/>
  <c r="P367" i="2"/>
  <c r="BI362" i="2"/>
  <c r="BH362" i="2"/>
  <c r="BG362" i="2"/>
  <c r="BF362" i="2"/>
  <c r="T362" i="2"/>
  <c r="R362" i="2"/>
  <c r="P362" i="2"/>
  <c r="BI361" i="2"/>
  <c r="BH361" i="2"/>
  <c r="BG361" i="2"/>
  <c r="BF361" i="2"/>
  <c r="T361" i="2"/>
  <c r="R361" i="2"/>
  <c r="P361" i="2"/>
  <c r="BI360" i="2"/>
  <c r="BH360" i="2"/>
  <c r="BG360" i="2"/>
  <c r="BF360" i="2"/>
  <c r="T360" i="2"/>
  <c r="R360" i="2"/>
  <c r="P360" i="2"/>
  <c r="BI359" i="2"/>
  <c r="BH359" i="2"/>
  <c r="BG359" i="2"/>
  <c r="BF359" i="2"/>
  <c r="T359" i="2"/>
  <c r="R359" i="2"/>
  <c r="P359" i="2"/>
  <c r="BI357" i="2"/>
  <c r="BH357" i="2"/>
  <c r="BG357" i="2"/>
  <c r="BF357" i="2"/>
  <c r="T357" i="2"/>
  <c r="R357" i="2"/>
  <c r="P357" i="2"/>
  <c r="BI356" i="2"/>
  <c r="BH356" i="2"/>
  <c r="BG356" i="2"/>
  <c r="BF356" i="2"/>
  <c r="T356" i="2"/>
  <c r="R356" i="2"/>
  <c r="P356" i="2"/>
  <c r="BI355" i="2"/>
  <c r="BH355" i="2"/>
  <c r="BG355" i="2"/>
  <c r="BF355" i="2"/>
  <c r="T355" i="2"/>
  <c r="R355" i="2"/>
  <c r="P355" i="2"/>
  <c r="BI354" i="2"/>
  <c r="BH354" i="2"/>
  <c r="BG354" i="2"/>
  <c r="BF354" i="2"/>
  <c r="T354" i="2"/>
  <c r="R354" i="2"/>
  <c r="P354" i="2"/>
  <c r="BI353" i="2"/>
  <c r="BH353" i="2"/>
  <c r="BG353" i="2"/>
  <c r="BF353" i="2"/>
  <c r="T353" i="2"/>
  <c r="R353" i="2"/>
  <c r="P353" i="2"/>
  <c r="BI352" i="2"/>
  <c r="BH352" i="2"/>
  <c r="BG352" i="2"/>
  <c r="BF352" i="2"/>
  <c r="T352" i="2"/>
  <c r="R352" i="2"/>
  <c r="P352" i="2"/>
  <c r="BI350" i="2"/>
  <c r="BH350" i="2"/>
  <c r="BG350" i="2"/>
  <c r="BF350" i="2"/>
  <c r="T350" i="2"/>
  <c r="R350" i="2"/>
  <c r="P350" i="2"/>
  <c r="BI348" i="2"/>
  <c r="BH348" i="2"/>
  <c r="BG348" i="2"/>
  <c r="BF348" i="2"/>
  <c r="T348" i="2"/>
  <c r="R348" i="2"/>
  <c r="P348" i="2"/>
  <c r="BI347" i="2"/>
  <c r="BH347" i="2"/>
  <c r="BG347" i="2"/>
  <c r="BF347" i="2"/>
  <c r="T347" i="2"/>
  <c r="R347" i="2"/>
  <c r="P347" i="2"/>
  <c r="BI345" i="2"/>
  <c r="BH345" i="2"/>
  <c r="BG345" i="2"/>
  <c r="BF345" i="2"/>
  <c r="T345" i="2"/>
  <c r="R345" i="2"/>
  <c r="P345" i="2"/>
  <c r="BI342" i="2"/>
  <c r="BH342" i="2"/>
  <c r="BG342" i="2"/>
  <c r="BF342" i="2"/>
  <c r="T342" i="2"/>
  <c r="R342" i="2"/>
  <c r="P342" i="2"/>
  <c r="BI339" i="2"/>
  <c r="BH339" i="2"/>
  <c r="BG339" i="2"/>
  <c r="BF339" i="2"/>
  <c r="T339" i="2"/>
  <c r="R339" i="2"/>
  <c r="P339" i="2"/>
  <c r="BI336" i="2"/>
  <c r="BH336" i="2"/>
  <c r="BG336" i="2"/>
  <c r="BF336" i="2"/>
  <c r="T336" i="2"/>
  <c r="R336" i="2"/>
  <c r="P336" i="2"/>
  <c r="BI333" i="2"/>
  <c r="BH333" i="2"/>
  <c r="BG333" i="2"/>
  <c r="BF333" i="2"/>
  <c r="T333" i="2"/>
  <c r="R333" i="2"/>
  <c r="P333" i="2"/>
  <c r="BI329" i="2"/>
  <c r="BH329" i="2"/>
  <c r="BG329" i="2"/>
  <c r="BF329" i="2"/>
  <c r="T329" i="2"/>
  <c r="R329" i="2"/>
  <c r="P329" i="2"/>
  <c r="BI322" i="2"/>
  <c r="BH322" i="2"/>
  <c r="BG322" i="2"/>
  <c r="BF322" i="2"/>
  <c r="T322" i="2"/>
  <c r="R322" i="2"/>
  <c r="P322" i="2"/>
  <c r="BI319" i="2"/>
  <c r="BH319" i="2"/>
  <c r="BG319" i="2"/>
  <c r="BF319" i="2"/>
  <c r="T319" i="2"/>
  <c r="R319" i="2"/>
  <c r="P319" i="2"/>
  <c r="BI315" i="2"/>
  <c r="BH315" i="2"/>
  <c r="BG315" i="2"/>
  <c r="BF315" i="2"/>
  <c r="T315" i="2"/>
  <c r="R315" i="2"/>
  <c r="P315" i="2"/>
  <c r="BI312" i="2"/>
  <c r="BH312" i="2"/>
  <c r="BG312" i="2"/>
  <c r="BF312" i="2"/>
  <c r="T312" i="2"/>
  <c r="R312" i="2"/>
  <c r="P312" i="2"/>
  <c r="BI307" i="2"/>
  <c r="BH307" i="2"/>
  <c r="BG307" i="2"/>
  <c r="BF307" i="2"/>
  <c r="T307" i="2"/>
  <c r="R307" i="2"/>
  <c r="P307" i="2"/>
  <c r="BI306" i="2"/>
  <c r="BH306" i="2"/>
  <c r="BG306" i="2"/>
  <c r="BF306" i="2"/>
  <c r="T306" i="2"/>
  <c r="R306" i="2"/>
  <c r="P306" i="2"/>
  <c r="BI302" i="2"/>
  <c r="BH302" i="2"/>
  <c r="BG302" i="2"/>
  <c r="BF302" i="2"/>
  <c r="T302" i="2"/>
  <c r="R302" i="2"/>
  <c r="P302" i="2"/>
  <c r="BI298" i="2"/>
  <c r="BH298" i="2"/>
  <c r="BG298" i="2"/>
  <c r="BF298" i="2"/>
  <c r="T298" i="2"/>
  <c r="R298" i="2"/>
  <c r="P298" i="2"/>
  <c r="BI295" i="2"/>
  <c r="BH295" i="2"/>
  <c r="BG295" i="2"/>
  <c r="BF295" i="2"/>
  <c r="T295" i="2"/>
  <c r="R295" i="2"/>
  <c r="P295" i="2"/>
  <c r="BI290" i="2"/>
  <c r="BH290" i="2"/>
  <c r="BG290" i="2"/>
  <c r="BF290" i="2"/>
  <c r="T290" i="2"/>
  <c r="R290" i="2"/>
  <c r="P290" i="2"/>
  <c r="BI285" i="2"/>
  <c r="BH285" i="2"/>
  <c r="BG285" i="2"/>
  <c r="BF285" i="2"/>
  <c r="T285" i="2"/>
  <c r="R285" i="2"/>
  <c r="P285" i="2"/>
  <c r="BI280" i="2"/>
  <c r="BH280" i="2"/>
  <c r="BG280" i="2"/>
  <c r="BF280" i="2"/>
  <c r="T280" i="2"/>
  <c r="R280" i="2"/>
  <c r="P280" i="2"/>
  <c r="BI275" i="2"/>
  <c r="BH275" i="2"/>
  <c r="BG275" i="2"/>
  <c r="BF275" i="2"/>
  <c r="T275" i="2"/>
  <c r="R275" i="2"/>
  <c r="P275" i="2"/>
  <c r="BI270" i="2"/>
  <c r="BH270" i="2"/>
  <c r="BG270" i="2"/>
  <c r="BF270" i="2"/>
  <c r="T270" i="2"/>
  <c r="R270" i="2"/>
  <c r="P270" i="2"/>
  <c r="BI265" i="2"/>
  <c r="BH265" i="2"/>
  <c r="BG265" i="2"/>
  <c r="BF265" i="2"/>
  <c r="T265" i="2"/>
  <c r="R265" i="2"/>
  <c r="P265" i="2"/>
  <c r="BI258" i="2"/>
  <c r="BH258" i="2"/>
  <c r="BG258" i="2"/>
  <c r="BF258" i="2"/>
  <c r="T258" i="2"/>
  <c r="R258" i="2"/>
  <c r="P258" i="2"/>
  <c r="BI252" i="2"/>
  <c r="BH252" i="2"/>
  <c r="BG252" i="2"/>
  <c r="BF252" i="2"/>
  <c r="T252" i="2"/>
  <c r="R252" i="2"/>
  <c r="P252" i="2"/>
  <c r="BI244" i="2"/>
  <c r="BH244" i="2"/>
  <c r="BG244" i="2"/>
  <c r="BF244" i="2"/>
  <c r="T244" i="2"/>
  <c r="R244" i="2"/>
  <c r="P244" i="2"/>
  <c r="BI239" i="2"/>
  <c r="BH239" i="2"/>
  <c r="BG239" i="2"/>
  <c r="BF239" i="2"/>
  <c r="T239" i="2"/>
  <c r="R239" i="2"/>
  <c r="P239" i="2"/>
  <c r="BI234" i="2"/>
  <c r="BH234" i="2"/>
  <c r="BG234" i="2"/>
  <c r="BF234" i="2"/>
  <c r="T234" i="2"/>
  <c r="R234" i="2"/>
  <c r="P234" i="2"/>
  <c r="BI227" i="2"/>
  <c r="BH227" i="2"/>
  <c r="BG227" i="2"/>
  <c r="BF227" i="2"/>
  <c r="T227" i="2"/>
  <c r="R227" i="2"/>
  <c r="P227" i="2"/>
  <c r="BI224" i="2"/>
  <c r="BH224" i="2"/>
  <c r="BG224" i="2"/>
  <c r="BF224" i="2"/>
  <c r="T224" i="2"/>
  <c r="T223" i="2" s="1"/>
  <c r="R224" i="2"/>
  <c r="R223" i="2" s="1"/>
  <c r="P224" i="2"/>
  <c r="P223" i="2" s="1"/>
  <c r="BI221" i="2"/>
  <c r="BH221" i="2"/>
  <c r="BG221" i="2"/>
  <c r="BF221" i="2"/>
  <c r="T221" i="2"/>
  <c r="R221" i="2"/>
  <c r="P221" i="2"/>
  <c r="BI220" i="2"/>
  <c r="BH220" i="2"/>
  <c r="BG220" i="2"/>
  <c r="BF220" i="2"/>
  <c r="T220" i="2"/>
  <c r="R220" i="2"/>
  <c r="P220" i="2"/>
  <c r="BI215" i="2"/>
  <c r="BH215" i="2"/>
  <c r="BG215" i="2"/>
  <c r="BF215" i="2"/>
  <c r="T215" i="2"/>
  <c r="R215" i="2"/>
  <c r="P215" i="2"/>
  <c r="BI212" i="2"/>
  <c r="BH212" i="2"/>
  <c r="BG212" i="2"/>
  <c r="BF212" i="2"/>
  <c r="T212" i="2"/>
  <c r="R212" i="2"/>
  <c r="P212" i="2"/>
  <c r="BI205" i="2"/>
  <c r="BH205" i="2"/>
  <c r="BG205" i="2"/>
  <c r="BF205" i="2"/>
  <c r="T205" i="2"/>
  <c r="R205" i="2"/>
  <c r="P205" i="2"/>
  <c r="BI201" i="2"/>
  <c r="BH201" i="2"/>
  <c r="BG201" i="2"/>
  <c r="BF201" i="2"/>
  <c r="T201" i="2"/>
  <c r="R201" i="2"/>
  <c r="P201" i="2"/>
  <c r="BI199" i="2"/>
  <c r="BH199" i="2"/>
  <c r="BG199" i="2"/>
  <c r="BF199" i="2"/>
  <c r="T199" i="2"/>
  <c r="R199" i="2"/>
  <c r="P199" i="2"/>
  <c r="BI194" i="2"/>
  <c r="BH194" i="2"/>
  <c r="BG194" i="2"/>
  <c r="BF194" i="2"/>
  <c r="T194" i="2"/>
  <c r="R194" i="2"/>
  <c r="P194" i="2"/>
  <c r="BI185" i="2"/>
  <c r="BH185" i="2"/>
  <c r="BG185" i="2"/>
  <c r="BF185" i="2"/>
  <c r="T185" i="2"/>
  <c r="R185" i="2"/>
  <c r="P185" i="2"/>
  <c r="BI181" i="2"/>
  <c r="BH181" i="2"/>
  <c r="BG181" i="2"/>
  <c r="BF181" i="2"/>
  <c r="T181" i="2"/>
  <c r="R181" i="2"/>
  <c r="P181" i="2"/>
  <c r="BI175" i="2"/>
  <c r="BH175" i="2"/>
  <c r="BG175" i="2"/>
  <c r="BF175" i="2"/>
  <c r="T175" i="2"/>
  <c r="R175" i="2"/>
  <c r="P175" i="2"/>
  <c r="BI170" i="2"/>
  <c r="BH170" i="2"/>
  <c r="BG170" i="2"/>
  <c r="BF170" i="2"/>
  <c r="T170" i="2"/>
  <c r="R170" i="2"/>
  <c r="P170" i="2"/>
  <c r="BI168" i="2"/>
  <c r="BH168" i="2"/>
  <c r="BG168" i="2"/>
  <c r="BF168" i="2"/>
  <c r="T168" i="2"/>
  <c r="R168" i="2"/>
  <c r="P168" i="2"/>
  <c r="BI163" i="2"/>
  <c r="BH163" i="2"/>
  <c r="BG163" i="2"/>
  <c r="BF163" i="2"/>
  <c r="T163" i="2"/>
  <c r="R163" i="2"/>
  <c r="P163" i="2"/>
  <c r="BI161" i="2"/>
  <c r="BH161" i="2"/>
  <c r="BG161" i="2"/>
  <c r="BF161" i="2"/>
  <c r="T161" i="2"/>
  <c r="R161" i="2"/>
  <c r="P161" i="2"/>
  <c r="BI157" i="2"/>
  <c r="BH157" i="2"/>
  <c r="BG157" i="2"/>
  <c r="BF157" i="2"/>
  <c r="T157" i="2"/>
  <c r="R157" i="2"/>
  <c r="P157" i="2"/>
  <c r="BI155" i="2"/>
  <c r="BH155" i="2"/>
  <c r="BG155" i="2"/>
  <c r="BF155" i="2"/>
  <c r="T155" i="2"/>
  <c r="R155" i="2"/>
  <c r="P155" i="2"/>
  <c r="BI150" i="2"/>
  <c r="BH150" i="2"/>
  <c r="BG150" i="2"/>
  <c r="BF150" i="2"/>
  <c r="T150" i="2"/>
  <c r="R150" i="2"/>
  <c r="P150" i="2"/>
  <c r="BI145" i="2"/>
  <c r="BH145" i="2"/>
  <c r="BG145" i="2"/>
  <c r="BF145" i="2"/>
  <c r="T145" i="2"/>
  <c r="R145" i="2"/>
  <c r="P145" i="2"/>
  <c r="BI140" i="2"/>
  <c r="BH140" i="2"/>
  <c r="BG140" i="2"/>
  <c r="BF140" i="2"/>
  <c r="T140" i="2"/>
  <c r="R140" i="2"/>
  <c r="P140" i="2"/>
  <c r="BI138" i="2"/>
  <c r="BH138" i="2"/>
  <c r="BG138" i="2"/>
  <c r="BF138" i="2"/>
  <c r="T138" i="2"/>
  <c r="R138" i="2"/>
  <c r="P138" i="2"/>
  <c r="BI131" i="2"/>
  <c r="BH131" i="2"/>
  <c r="BG131" i="2"/>
  <c r="BF131" i="2"/>
  <c r="T131" i="2"/>
  <c r="R131" i="2"/>
  <c r="P131" i="2"/>
  <c r="BI127" i="2"/>
  <c r="BH127" i="2"/>
  <c r="BG127" i="2"/>
  <c r="BF127" i="2"/>
  <c r="T127" i="2"/>
  <c r="R127" i="2"/>
  <c r="P127" i="2"/>
  <c r="BI121" i="2"/>
  <c r="BH121" i="2"/>
  <c r="BG121" i="2"/>
  <c r="BF121" i="2"/>
  <c r="T121" i="2"/>
  <c r="R121" i="2"/>
  <c r="P121" i="2"/>
  <c r="BI115" i="2"/>
  <c r="BH115" i="2"/>
  <c r="BG115" i="2"/>
  <c r="BF115" i="2"/>
  <c r="T115" i="2"/>
  <c r="R115" i="2"/>
  <c r="P115" i="2"/>
  <c r="BI110" i="2"/>
  <c r="BH110" i="2"/>
  <c r="BG110" i="2"/>
  <c r="BF110" i="2"/>
  <c r="T110" i="2"/>
  <c r="R110" i="2"/>
  <c r="P110" i="2"/>
  <c r="BI106" i="2"/>
  <c r="BH106" i="2"/>
  <c r="BG106" i="2"/>
  <c r="BF106" i="2"/>
  <c r="T106" i="2"/>
  <c r="R106" i="2"/>
  <c r="P106" i="2"/>
  <c r="BI101" i="2"/>
  <c r="BH101" i="2"/>
  <c r="BG101" i="2"/>
  <c r="BF101" i="2"/>
  <c r="T101" i="2"/>
  <c r="R101" i="2"/>
  <c r="P101" i="2"/>
  <c r="BI97" i="2"/>
  <c r="BH97" i="2"/>
  <c r="BG97" i="2"/>
  <c r="BF97" i="2"/>
  <c r="T97" i="2"/>
  <c r="R97" i="2"/>
  <c r="P97" i="2"/>
  <c r="J90" i="2"/>
  <c r="F90" i="2"/>
  <c r="F88" i="2"/>
  <c r="E86" i="2"/>
  <c r="J58" i="2"/>
  <c r="F58" i="2"/>
  <c r="F56" i="2"/>
  <c r="E54" i="2"/>
  <c r="J26" i="2"/>
  <c r="E26" i="2"/>
  <c r="J59" i="2" s="1"/>
  <c r="J25" i="2"/>
  <c r="J20" i="2"/>
  <c r="E20" i="2"/>
  <c r="F59" i="2" s="1"/>
  <c r="J19" i="2"/>
  <c r="J14" i="2"/>
  <c r="J88" i="2" s="1"/>
  <c r="E7" i="2"/>
  <c r="E82" i="2" s="1"/>
  <c r="L50" i="1"/>
  <c r="AM50" i="1"/>
  <c r="AM49" i="1"/>
  <c r="L49" i="1"/>
  <c r="AM47" i="1"/>
  <c r="L47" i="1"/>
  <c r="L45" i="1"/>
  <c r="L44" i="1"/>
  <c r="BK258" i="2"/>
  <c r="J155" i="4"/>
  <c r="J450" i="2"/>
  <c r="BB177" i="4"/>
  <c r="BK96" i="5"/>
  <c r="BK155" i="2"/>
  <c r="BK114" i="3"/>
  <c r="BK92" i="5"/>
  <c r="BK270" i="2"/>
  <c r="J280" i="2"/>
  <c r="BB129" i="4"/>
  <c r="BF122" i="6"/>
  <c r="BK367" i="2"/>
  <c r="J412" i="2"/>
  <c r="BB369" i="4"/>
  <c r="BK307" i="2"/>
  <c r="J92" i="3"/>
  <c r="J181" i="4"/>
  <c r="J279" i="6"/>
  <c r="J367" i="2"/>
  <c r="J460" i="2"/>
  <c r="BF172" i="6"/>
  <c r="J395" i="2"/>
  <c r="BK100" i="3"/>
  <c r="J295" i="4"/>
  <c r="J85" i="8"/>
  <c r="BF232" i="6"/>
  <c r="J285" i="2"/>
  <c r="J299" i="4"/>
  <c r="BB475" i="4"/>
  <c r="J114" i="5"/>
  <c r="J221" i="2"/>
  <c r="BF116" i="6"/>
  <c r="BK322" i="2"/>
  <c r="J458" i="4"/>
  <c r="J120" i="3"/>
  <c r="J267" i="6"/>
  <c r="J270" i="2"/>
  <c r="J121" i="4"/>
  <c r="J101" i="2"/>
  <c r="BK120" i="3"/>
  <c r="J336" i="4"/>
  <c r="J93" i="8"/>
  <c r="BK409" i="2"/>
  <c r="BB390" i="4"/>
  <c r="BF208" i="6"/>
  <c r="J455" i="2"/>
  <c r="BB377" i="4"/>
  <c r="BF242" i="6"/>
  <c r="J257" i="4"/>
  <c r="BF174" i="6"/>
  <c r="J353" i="2"/>
  <c r="BK104" i="3"/>
  <c r="J217" i="4"/>
  <c r="BF274" i="6"/>
  <c r="BB400" i="4"/>
  <c r="BF164" i="6"/>
  <c r="BK350" i="2"/>
  <c r="J408" i="4"/>
  <c r="BF96" i="6"/>
  <c r="BB181" i="4"/>
  <c r="J116" i="6"/>
  <c r="BK355" i="2"/>
  <c r="BB283" i="4"/>
  <c r="BF113" i="6"/>
  <c r="J399" i="4"/>
  <c r="BF191" i="6"/>
  <c r="BK97" i="8"/>
  <c r="BK315" i="2"/>
  <c r="BK128" i="5"/>
  <c r="J145" i="2"/>
  <c r="J393" i="4"/>
  <c r="J347" i="4"/>
  <c r="J236" i="6"/>
  <c r="J295" i="2"/>
  <c r="J185" i="4"/>
  <c r="J185" i="6"/>
  <c r="BB117" i="4"/>
  <c r="J351" i="4"/>
  <c r="J406" i="2"/>
  <c r="BB372" i="4"/>
  <c r="J180" i="6"/>
  <c r="BK106" i="2"/>
  <c r="J380" i="4"/>
  <c r="BF109" i="6"/>
  <c r="J336" i="2"/>
  <c r="J429" i="4"/>
  <c r="J370" i="2"/>
  <c r="BK221" i="2"/>
  <c r="J468" i="4"/>
  <c r="J329" i="2"/>
  <c r="J118" i="3"/>
  <c r="BB412" i="4"/>
  <c r="BF178" i="6"/>
  <c r="BK280" i="2"/>
  <c r="J350" i="2"/>
  <c r="BB416" i="4"/>
  <c r="J244" i="6"/>
  <c r="J360" i="2"/>
  <c r="BB211" i="4"/>
  <c r="J155" i="2"/>
  <c r="J94" i="3"/>
  <c r="J176" i="6"/>
  <c r="AS55" i="1"/>
  <c r="J444" i="4"/>
  <c r="J382" i="4"/>
  <c r="BK449" i="2"/>
  <c r="J201" i="2"/>
  <c r="BB378" i="4"/>
  <c r="BF284" i="6"/>
  <c r="BK425" i="2"/>
  <c r="BB375" i="4"/>
  <c r="BF127" i="6"/>
  <c r="BK391" i="2"/>
  <c r="BB217" i="4"/>
  <c r="BK150" i="2"/>
  <c r="BB308" i="4"/>
  <c r="J225" i="4"/>
  <c r="BF104" i="6"/>
  <c r="J238" i="6"/>
  <c r="J423" i="2"/>
  <c r="J464" i="4"/>
  <c r="BK443" i="2"/>
  <c r="BB354" i="4"/>
  <c r="J198" i="6"/>
  <c r="BK387" i="2"/>
  <c r="J313" i="4"/>
  <c r="BK89" i="8"/>
  <c r="BB468" i="4"/>
  <c r="BK381" i="2"/>
  <c r="BB326" i="4"/>
  <c r="BF193" i="6"/>
  <c r="BB160" i="4"/>
  <c r="BK118" i="3"/>
  <c r="J146" i="6"/>
  <c r="BB295" i="4"/>
  <c r="BF217" i="6"/>
  <c r="J242" i="6"/>
  <c r="J157" i="2"/>
  <c r="BB440" i="4"/>
  <c r="J379" i="2"/>
  <c r="J129" i="4"/>
  <c r="J142" i="6"/>
  <c r="BB461" i="4"/>
  <c r="BB133" i="4"/>
  <c r="BF219" i="6"/>
  <c r="J362" i="2"/>
  <c r="BB435" i="4"/>
  <c r="J167" i="6"/>
  <c r="J453" i="2"/>
  <c r="J446" i="4"/>
  <c r="J122" i="6"/>
  <c r="BK450" i="2"/>
  <c r="BB97" i="4"/>
  <c r="BB420" i="4"/>
  <c r="BF188" i="6"/>
  <c r="BK239" i="2"/>
  <c r="J466" i="4"/>
  <c r="J130" i="6"/>
  <c r="BK412" i="2"/>
  <c r="J114" i="3"/>
  <c r="BK94" i="5"/>
  <c r="BF250" i="6"/>
  <c r="J185" i="2"/>
  <c r="BB173" i="4"/>
  <c r="BK100" i="5"/>
  <c r="J302" i="2"/>
  <c r="BB333" i="4"/>
  <c r="J219" i="6"/>
  <c r="J382" i="2"/>
  <c r="J175" i="2"/>
  <c r="BB105" i="4"/>
  <c r="BF185" i="6"/>
  <c r="BK360" i="2"/>
  <c r="BB167" i="4"/>
  <c r="J94" i="5"/>
  <c r="BK95" i="8"/>
  <c r="BK439" i="2"/>
  <c r="J220" i="2"/>
  <c r="J100" i="3"/>
  <c r="BF195" i="6"/>
  <c r="J152" i="6"/>
  <c r="J110" i="3"/>
  <c r="BF142" i="6"/>
  <c r="F34" i="7"/>
  <c r="BA66" i="1" s="1"/>
  <c r="BB347" i="4"/>
  <c r="BK120" i="5"/>
  <c r="BK131" i="2"/>
  <c r="BB165" i="4"/>
  <c r="J361" i="2"/>
  <c r="J344" i="4"/>
  <c r="J95" i="8"/>
  <c r="BK352" i="2"/>
  <c r="BB257" i="4"/>
  <c r="J199" i="4"/>
  <c r="BK285" i="2"/>
  <c r="BB408" i="4"/>
  <c r="J178" i="6"/>
  <c r="J348" i="2"/>
  <c r="BB248" i="4"/>
  <c r="BK114" i="5"/>
  <c r="BK201" i="2"/>
  <c r="BK339" i="2"/>
  <c r="J435" i="4"/>
  <c r="BF276" i="6"/>
  <c r="BK115" i="2"/>
  <c r="J164" i="6"/>
  <c r="J189" i="6"/>
  <c r="BK220" i="2"/>
  <c r="J375" i="4"/>
  <c r="BB313" i="4"/>
  <c r="BB299" i="4"/>
  <c r="BF176" i="6"/>
  <c r="J432" i="2"/>
  <c r="J472" i="4"/>
  <c r="BF223" i="6"/>
  <c r="BK359" i="2"/>
  <c r="J326" i="4"/>
  <c r="J97" i="8"/>
  <c r="BK175" i="2"/>
  <c r="BB125" i="4"/>
  <c r="BF256" i="6"/>
  <c r="BK157" i="2"/>
  <c r="BB251" i="4"/>
  <c r="J103" i="4"/>
  <c r="J256" i="6"/>
  <c r="BB444" i="4"/>
  <c r="J248" i="4"/>
  <c r="F37" i="7"/>
  <c r="BF132" i="6"/>
  <c r="BK265" i="2"/>
  <c r="J173" i="4"/>
  <c r="BF228" i="6"/>
  <c r="J102" i="3"/>
  <c r="J110" i="5"/>
  <c r="BK101" i="2"/>
  <c r="BF130" i="6"/>
  <c r="BK361" i="2"/>
  <c r="BB113" i="4"/>
  <c r="BB265" i="4"/>
  <c r="BK342" i="2"/>
  <c r="BB222" i="4"/>
  <c r="BF267" i="6"/>
  <c r="BK347" i="2"/>
  <c r="BB470" i="4"/>
  <c r="BF167" i="6"/>
  <c r="J451" i="2"/>
  <c r="J409" i="2"/>
  <c r="J461" i="4"/>
  <c r="BF231" i="6"/>
  <c r="BK170" i="2"/>
  <c r="BK110" i="5"/>
  <c r="J89" i="8"/>
  <c r="J251" i="4"/>
  <c r="BB171" i="4"/>
  <c r="J229" i="6"/>
  <c r="BK451" i="2"/>
  <c r="BB99" i="4"/>
  <c r="BF186" i="6"/>
  <c r="J167" i="4"/>
  <c r="BB230" i="4"/>
  <c r="J232" i="6"/>
  <c r="BK290" i="2"/>
  <c r="J128" i="5"/>
  <c r="J373" i="2"/>
  <c r="J400" i="2"/>
  <c r="J222" i="4"/>
  <c r="J454" i="4"/>
  <c r="J127" i="2"/>
  <c r="BK128" i="3"/>
  <c r="BB450" i="4"/>
  <c r="BK84" i="7"/>
  <c r="BB287" i="4"/>
  <c r="J186" i="6"/>
  <c r="J354" i="2"/>
  <c r="BB101" i="4"/>
  <c r="J203" i="6"/>
  <c r="J347" i="2"/>
  <c r="J165" i="4"/>
  <c r="BF119" i="6"/>
  <c r="BK319" i="2"/>
  <c r="J101" i="4"/>
  <c r="BK199" i="2"/>
  <c r="BK227" i="2"/>
  <c r="BB321" i="4"/>
  <c r="J420" i="4"/>
  <c r="BK212" i="2"/>
  <c r="J265" i="2"/>
  <c r="J271" i="4"/>
  <c r="J356" i="2"/>
  <c r="J402" i="4"/>
  <c r="J211" i="6"/>
  <c r="BK312" i="2"/>
  <c r="J96" i="3"/>
  <c r="J377" i="4"/>
  <c r="BK104" i="5"/>
  <c r="BK348" i="2"/>
  <c r="BK453" i="2"/>
  <c r="J132" i="6"/>
  <c r="J163" i="2"/>
  <c r="BK106" i="5"/>
  <c r="J110" i="2"/>
  <c r="J104" i="3"/>
  <c r="BK87" i="8"/>
  <c r="J446" i="2"/>
  <c r="BB291" i="4"/>
  <c r="BF225" i="6"/>
  <c r="J376" i="2"/>
  <c r="BK122" i="3"/>
  <c r="J276" i="6"/>
  <c r="BK375" i="2"/>
  <c r="J290" i="2"/>
  <c r="J387" i="4"/>
  <c r="J443" i="2"/>
  <c r="J230" i="4"/>
  <c r="BB429" i="4"/>
  <c r="BF220" i="6"/>
  <c r="J401" i="4"/>
  <c r="J308" i="4"/>
  <c r="J283" i="4"/>
  <c r="J275" i="2"/>
  <c r="J397" i="4"/>
  <c r="J206" i="4"/>
  <c r="J457" i="2"/>
  <c r="J395" i="4"/>
  <c r="BF150" i="6"/>
  <c r="J415" i="2"/>
  <c r="J303" i="4"/>
  <c r="BK460" i="2"/>
  <c r="J92" i="5"/>
  <c r="J168" i="2"/>
  <c r="J432" i="4"/>
  <c r="J369" i="4"/>
  <c r="BK354" i="2"/>
  <c r="J213" i="4"/>
  <c r="J378" i="2"/>
  <c r="BK395" i="2"/>
  <c r="J317" i="4"/>
  <c r="BK457" i="2"/>
  <c r="BB190" i="4"/>
  <c r="J287" i="6"/>
  <c r="BK298" i="2"/>
  <c r="J355" i="2"/>
  <c r="BB339" i="4"/>
  <c r="BK145" i="2"/>
  <c r="J400" i="4"/>
  <c r="J140" i="6"/>
  <c r="BK295" i="2"/>
  <c r="J419" i="2"/>
  <c r="BK118" i="5"/>
  <c r="J148" i="6"/>
  <c r="BB155" i="4"/>
  <c r="J105" i="4"/>
  <c r="J120" i="5"/>
  <c r="BF189" i="6"/>
  <c r="J333" i="2"/>
  <c r="BB213" i="4"/>
  <c r="BF140" i="6"/>
  <c r="J258" i="2"/>
  <c r="J390" i="4"/>
  <c r="J287" i="4"/>
  <c r="J439" i="2"/>
  <c r="J195" i="6"/>
  <c r="BK91" i="8"/>
  <c r="J97" i="2"/>
  <c r="BB402" i="4"/>
  <c r="BK85" i="8"/>
  <c r="J205" i="2"/>
  <c r="BB344" i="4"/>
  <c r="BF236" i="6"/>
  <c r="J121" i="2"/>
  <c r="J106" i="3"/>
  <c r="BB231" i="4"/>
  <c r="BF259" i="6"/>
  <c r="J381" i="2"/>
  <c r="BB279" i="4"/>
  <c r="J323" i="4"/>
  <c r="BF152" i="6"/>
  <c r="J315" i="2"/>
  <c r="BK379" i="2"/>
  <c r="J133" i="4"/>
  <c r="J259" i="6"/>
  <c r="J339" i="2"/>
  <c r="BK205" i="2"/>
  <c r="BK224" i="2"/>
  <c r="BB465" i="4"/>
  <c r="J104" i="6"/>
  <c r="J306" i="2"/>
  <c r="BB393" i="4"/>
  <c r="BF211" i="6"/>
  <c r="J181" i="2"/>
  <c r="J440" i="4"/>
  <c r="BF144" i="6"/>
  <c r="BB336" i="4"/>
  <c r="BB328" i="4"/>
  <c r="J191" i="6"/>
  <c r="J298" i="2"/>
  <c r="J113" i="4"/>
  <c r="BK353" i="2"/>
  <c r="J106" i="2"/>
  <c r="J470" i="4"/>
  <c r="J174" i="6"/>
  <c r="BK419" i="2"/>
  <c r="BB363" i="4"/>
  <c r="J228" i="6"/>
  <c r="J449" i="2"/>
  <c r="BB323" i="4"/>
  <c r="J122" i="5"/>
  <c r="J396" i="4"/>
  <c r="J223" i="6"/>
  <c r="J425" i="2"/>
  <c r="BB366" i="4"/>
  <c r="J225" i="6"/>
  <c r="BK215" i="2"/>
  <c r="J357" i="2"/>
  <c r="BB169" i="4"/>
  <c r="BK252" i="2"/>
  <c r="J312" i="2"/>
  <c r="BB351" i="4"/>
  <c r="J124" i="6"/>
  <c r="J227" i="2"/>
  <c r="J117" i="4"/>
  <c r="J265" i="4"/>
  <c r="BF134" i="6"/>
  <c r="J224" i="2"/>
  <c r="J391" i="2"/>
  <c r="J475" i="4"/>
  <c r="BB138" i="4"/>
  <c r="BF162" i="6"/>
  <c r="BK329" i="2"/>
  <c r="J387" i="2"/>
  <c r="BF124" i="6"/>
  <c r="J137" i="6"/>
  <c r="BK370" i="2"/>
  <c r="BK110" i="3"/>
  <c r="BB225" i="4"/>
  <c r="F36" i="7"/>
  <c r="BC66" i="1" s="1"/>
  <c r="J274" i="6"/>
  <c r="J252" i="2"/>
  <c r="BK275" i="2"/>
  <c r="J162" i="6"/>
  <c r="J138" i="2"/>
  <c r="J160" i="4"/>
  <c r="J220" i="6"/>
  <c r="BK110" i="2"/>
  <c r="BK446" i="2"/>
  <c r="BF180" i="6"/>
  <c r="BK373" i="2"/>
  <c r="J354" i="4"/>
  <c r="BF148" i="6"/>
  <c r="BK382" i="2"/>
  <c r="BB103" i="4"/>
  <c r="BB454" i="4"/>
  <c r="J234" i="6"/>
  <c r="AS63" i="1"/>
  <c r="J359" i="4"/>
  <c r="J211" i="4"/>
  <c r="BF281" i="6"/>
  <c r="J352" i="2"/>
  <c r="BB396" i="4"/>
  <c r="J109" i="6"/>
  <c r="J380" i="2"/>
  <c r="BB303" i="4"/>
  <c r="J215" i="6"/>
  <c r="J234" i="2"/>
  <c r="J363" i="4"/>
  <c r="BB432" i="4"/>
  <c r="J140" i="2"/>
  <c r="J345" i="2"/>
  <c r="BF263" i="6"/>
  <c r="J212" i="2"/>
  <c r="BK102" i="3"/>
  <c r="J372" i="4"/>
  <c r="J115" i="2"/>
  <c r="BK423" i="2"/>
  <c r="J291" i="4"/>
  <c r="BF198" i="6"/>
  <c r="BB399" i="4"/>
  <c r="J104" i="5"/>
  <c r="BK336" i="2"/>
  <c r="BK96" i="3"/>
  <c r="BF253" i="6"/>
  <c r="J91" i="8"/>
  <c r="BK163" i="2"/>
  <c r="J403" i="4"/>
  <c r="J253" i="6"/>
  <c r="J84" i="7"/>
  <c r="J359" i="2"/>
  <c r="BK138" i="2"/>
  <c r="J226" i="6"/>
  <c r="BK378" i="2"/>
  <c r="J321" i="4"/>
  <c r="BF287" i="6"/>
  <c r="BK406" i="2"/>
  <c r="BF226" i="6"/>
  <c r="J450" i="4"/>
  <c r="BB426" i="4"/>
  <c r="BK356" i="2"/>
  <c r="J195" i="4"/>
  <c r="BF244" i="6"/>
  <c r="BK380" i="2"/>
  <c r="BB458" i="4"/>
  <c r="J193" i="6"/>
  <c r="J244" i="2"/>
  <c r="BK92" i="3"/>
  <c r="BF100" i="6"/>
  <c r="BK140" i="2"/>
  <c r="J125" i="4"/>
  <c r="J201" i="6"/>
  <c r="J239" i="2"/>
  <c r="J366" i="4"/>
  <c r="BK122" i="5"/>
  <c r="BK168" i="2"/>
  <c r="AS59" i="1"/>
  <c r="J100" i="5"/>
  <c r="BK93" i="8"/>
  <c r="BK306" i="2"/>
  <c r="J118" i="5"/>
  <c r="J172" i="6"/>
  <c r="BK161" i="2"/>
  <c r="J339" i="4"/>
  <c r="J250" i="6"/>
  <c r="BK376" i="2"/>
  <c r="BB387" i="4"/>
  <c r="J307" i="2"/>
  <c r="J215" i="2"/>
  <c r="J134" i="6"/>
  <c r="BK455" i="2"/>
  <c r="J328" i="4"/>
  <c r="J144" i="6"/>
  <c r="BK121" i="2"/>
  <c r="BB109" i="4"/>
  <c r="J231" i="4"/>
  <c r="BK185" i="2"/>
  <c r="J109" i="4"/>
  <c r="BF238" i="6"/>
  <c r="J128" i="3"/>
  <c r="J279" i="4"/>
  <c r="J281" i="6"/>
  <c r="BK234" i="2"/>
  <c r="BB446" i="4"/>
  <c r="J87" i="8"/>
  <c r="BB472" i="4"/>
  <c r="BF146" i="6"/>
  <c r="J170" i="2"/>
  <c r="J284" i="6"/>
  <c r="BK400" i="2"/>
  <c r="BB317" i="4"/>
  <c r="BF215" i="6"/>
  <c r="BK357" i="2"/>
  <c r="BB464" i="4"/>
  <c r="J170" i="6"/>
  <c r="BK432" i="2"/>
  <c r="J122" i="3"/>
  <c r="BB206" i="4"/>
  <c r="BF279" i="6"/>
  <c r="J322" i="2"/>
  <c r="J378" i="4"/>
  <c r="BB401" i="4"/>
  <c r="J263" i="6"/>
  <c r="BK181" i="2"/>
  <c r="J190" i="4"/>
  <c r="BF234" i="6"/>
  <c r="BK194" i="2"/>
  <c r="J416" i="4"/>
  <c r="J333" i="4"/>
  <c r="J150" i="6"/>
  <c r="J465" i="4"/>
  <c r="BK97" i="2"/>
  <c r="J342" i="2"/>
  <c r="J171" i="4"/>
  <c r="J106" i="5"/>
  <c r="BB403" i="4"/>
  <c r="J208" i="6"/>
  <c r="J375" i="2"/>
  <c r="BK333" i="2"/>
  <c r="BB382" i="4"/>
  <c r="J96" i="6"/>
  <c r="BK244" i="2"/>
  <c r="BB195" i="4"/>
  <c r="BF203" i="6"/>
  <c r="BB271" i="4"/>
  <c r="J102" i="5"/>
  <c r="J150" i="2"/>
  <c r="BK302" i="2"/>
  <c r="BB185" i="4"/>
  <c r="J100" i="6"/>
  <c r="BK94" i="3"/>
  <c r="BB359" i="4"/>
  <c r="BK345" i="2"/>
  <c r="BB397" i="4"/>
  <c r="J169" i="4"/>
  <c r="J119" i="6"/>
  <c r="BB380" i="4"/>
  <c r="J177" i="4"/>
  <c r="BF170" i="6"/>
  <c r="BK127" i="2"/>
  <c r="J231" i="6"/>
  <c r="BK106" i="3"/>
  <c r="BB121" i="4"/>
  <c r="BF137" i="6"/>
  <c r="BB466" i="4"/>
  <c r="BF229" i="6"/>
  <c r="J319" i="2"/>
  <c r="J426" i="4"/>
  <c r="BF201" i="6"/>
  <c r="J113" i="6"/>
  <c r="BK102" i="5"/>
  <c r="BK362" i="2"/>
  <c r="J161" i="2"/>
  <c r="J96" i="5"/>
  <c r="J194" i="2"/>
  <c r="J412" i="4"/>
  <c r="J127" i="6"/>
  <c r="J131" i="2"/>
  <c r="J199" i="2"/>
  <c r="BK415" i="2"/>
  <c r="BB395" i="4"/>
  <c r="BB199" i="4"/>
  <c r="J188" i="6"/>
  <c r="R243" i="2" l="1"/>
  <c r="P318" i="2"/>
  <c r="R389" i="4"/>
  <c r="R91" i="5"/>
  <c r="R90" i="5" s="1"/>
  <c r="R89" i="5" s="1"/>
  <c r="P237" i="6"/>
  <c r="BK369" i="2"/>
  <c r="J369" i="2" s="1"/>
  <c r="J70" i="2" s="1"/>
  <c r="T389" i="4"/>
  <c r="T91" i="5"/>
  <c r="T90" i="5" s="1"/>
  <c r="T89" i="5" s="1"/>
  <c r="BF173" i="6"/>
  <c r="J173" i="6" s="1"/>
  <c r="BK243" i="2"/>
  <c r="J243" i="2" s="1"/>
  <c r="J68" i="2" s="1"/>
  <c r="R452" i="2"/>
  <c r="P389" i="4"/>
  <c r="P91" i="5"/>
  <c r="P90" i="5" s="1"/>
  <c r="P89" i="5" s="1"/>
  <c r="AU62" i="1" s="1"/>
  <c r="R173" i="6"/>
  <c r="P96" i="2"/>
  <c r="BB389" i="4"/>
  <c r="J389" i="4" s="1"/>
  <c r="BK91" i="5"/>
  <c r="BK90" i="5" s="1"/>
  <c r="T95" i="6"/>
  <c r="R166" i="6"/>
  <c r="R278" i="6"/>
  <c r="T243" i="2"/>
  <c r="R96" i="4"/>
  <c r="R350" i="4"/>
  <c r="P95" i="6"/>
  <c r="BF166" i="6"/>
  <c r="J166" i="6" s="1"/>
  <c r="T166" i="6"/>
  <c r="P278" i="6"/>
  <c r="R369" i="2"/>
  <c r="BB350" i="4"/>
  <c r="J350" i="4" s="1"/>
  <c r="T237" i="6"/>
  <c r="P243" i="2"/>
  <c r="BB96" i="4"/>
  <c r="P173" i="6"/>
  <c r="R318" i="2"/>
  <c r="T452" i="2"/>
  <c r="P91" i="3"/>
  <c r="P90" i="3" s="1"/>
  <c r="P89" i="3" s="1"/>
  <c r="AU58" i="1" s="1"/>
  <c r="R256" i="4"/>
  <c r="R467" i="4"/>
  <c r="R95" i="6"/>
  <c r="P166" i="6"/>
  <c r="BF278" i="6"/>
  <c r="J278" i="6" s="1"/>
  <c r="T96" i="2"/>
  <c r="R226" i="2"/>
  <c r="P452" i="2"/>
  <c r="T256" i="4"/>
  <c r="R237" i="6"/>
  <c r="BK84" i="8"/>
  <c r="P369" i="2"/>
  <c r="BB467" i="4"/>
  <c r="J467" i="4" s="1"/>
  <c r="T173" i="6"/>
  <c r="T278" i="6"/>
  <c r="P84" i="8"/>
  <c r="P83" i="8" s="1"/>
  <c r="P82" i="8" s="1"/>
  <c r="AU67" i="1" s="1"/>
  <c r="BK318" i="2"/>
  <c r="J318" i="2" s="1"/>
  <c r="J69" i="2" s="1"/>
  <c r="R91" i="3"/>
  <c r="R90" i="3" s="1"/>
  <c r="R89" i="3" s="1"/>
  <c r="BB256" i="4"/>
  <c r="J256" i="4" s="1"/>
  <c r="T467" i="4"/>
  <c r="T214" i="6"/>
  <c r="T318" i="2"/>
  <c r="T91" i="3"/>
  <c r="T90" i="3"/>
  <c r="T89" i="3" s="1"/>
  <c r="P96" i="4"/>
  <c r="P350" i="4"/>
  <c r="BF214" i="6"/>
  <c r="J214" i="6" s="1"/>
  <c r="T84" i="8"/>
  <c r="T83" i="8" s="1"/>
  <c r="T82" i="8" s="1"/>
  <c r="T369" i="2"/>
  <c r="BF237" i="6"/>
  <c r="J237" i="6" s="1"/>
  <c r="BK96" i="2"/>
  <c r="J96" i="2" s="1"/>
  <c r="J65" i="2" s="1"/>
  <c r="P226" i="2"/>
  <c r="BK452" i="2"/>
  <c r="J452" i="2" s="1"/>
  <c r="J71" i="2" s="1"/>
  <c r="P256" i="4"/>
  <c r="P467" i="4"/>
  <c r="BF95" i="6"/>
  <c r="R214" i="6"/>
  <c r="R84" i="8"/>
  <c r="R83" i="8" s="1"/>
  <c r="R82" i="8" s="1"/>
  <c r="R96" i="2"/>
  <c r="BK226" i="2"/>
  <c r="J226" i="2" s="1"/>
  <c r="J67" i="2" s="1"/>
  <c r="T226" i="2"/>
  <c r="BK91" i="3"/>
  <c r="J91" i="3" s="1"/>
  <c r="J65" i="3" s="1"/>
  <c r="BK90" i="3"/>
  <c r="J90" i="3" s="1"/>
  <c r="J64" i="3" s="1"/>
  <c r="T96" i="4"/>
  <c r="T350" i="4"/>
  <c r="P214" i="6"/>
  <c r="BB247" i="4"/>
  <c r="J247" i="4" s="1"/>
  <c r="BK127" i="3"/>
  <c r="J127" i="3" s="1"/>
  <c r="J67" i="3" s="1"/>
  <c r="BB474" i="4"/>
  <c r="J474" i="4" s="1"/>
  <c r="BF286" i="6"/>
  <c r="J286" i="6" s="1"/>
  <c r="BB250" i="4"/>
  <c r="J250" i="4" s="1"/>
  <c r="BK83" i="7"/>
  <c r="J83" i="7" s="1"/>
  <c r="J61" i="7" s="1"/>
  <c r="BK459" i="2"/>
  <c r="J459" i="2" s="1"/>
  <c r="J72" i="2" s="1"/>
  <c r="BK127" i="5"/>
  <c r="BK126" i="5"/>
  <c r="J126" i="5" s="1"/>
  <c r="J66" i="5" s="1"/>
  <c r="BK223" i="2"/>
  <c r="J223" i="2" s="1"/>
  <c r="J66" i="2" s="1"/>
  <c r="BK96" i="8"/>
  <c r="J96" i="8" s="1"/>
  <c r="J62" i="8" s="1"/>
  <c r="E72" i="8"/>
  <c r="BE89" i="8"/>
  <c r="J76" i="8"/>
  <c r="J55" i="8"/>
  <c r="BE97" i="8"/>
  <c r="F79" i="8"/>
  <c r="BE85" i="8"/>
  <c r="BE93" i="8"/>
  <c r="BE87" i="8"/>
  <c r="BE91" i="8"/>
  <c r="BE95" i="8"/>
  <c r="J52" i="7"/>
  <c r="E48" i="7"/>
  <c r="F55" i="7"/>
  <c r="J78" i="7"/>
  <c r="BE84" i="7"/>
  <c r="F33" i="7" s="1"/>
  <c r="AZ66" i="1" s="1"/>
  <c r="BD66" i="1"/>
  <c r="AZ178" i="6"/>
  <c r="AZ113" i="6"/>
  <c r="AZ127" i="6"/>
  <c r="AZ150" i="6"/>
  <c r="AZ225" i="6"/>
  <c r="J127" i="5"/>
  <c r="J67" i="5" s="1"/>
  <c r="F90" i="6"/>
  <c r="AZ100" i="6"/>
  <c r="AZ109" i="6"/>
  <c r="AZ134" i="6"/>
  <c r="AZ231" i="6"/>
  <c r="AZ234" i="6"/>
  <c r="AZ244" i="6"/>
  <c r="AZ122" i="6"/>
  <c r="AZ144" i="6"/>
  <c r="AZ148" i="6"/>
  <c r="AZ193" i="6"/>
  <c r="AZ201" i="6"/>
  <c r="AZ232" i="6"/>
  <c r="AZ253" i="6"/>
  <c r="J59" i="6"/>
  <c r="AZ146" i="6"/>
  <c r="AZ162" i="6"/>
  <c r="AZ188" i="6"/>
  <c r="AZ279" i="6"/>
  <c r="AZ124" i="6"/>
  <c r="AZ238" i="6"/>
  <c r="AZ256" i="6"/>
  <c r="AZ281" i="6"/>
  <c r="AZ284" i="6"/>
  <c r="E50" i="6"/>
  <c r="AZ116" i="6"/>
  <c r="AZ172" i="6"/>
  <c r="AZ180" i="6"/>
  <c r="AZ242" i="6"/>
  <c r="AZ263" i="6"/>
  <c r="AZ267" i="6"/>
  <c r="AZ274" i="6"/>
  <c r="AZ276" i="6"/>
  <c r="AZ96" i="6"/>
  <c r="AZ185" i="6"/>
  <c r="AZ211" i="6"/>
  <c r="AZ215" i="6"/>
  <c r="AZ226" i="6"/>
  <c r="J56" i="6"/>
  <c r="AZ130" i="6"/>
  <c r="AZ189" i="6"/>
  <c r="AZ198" i="6"/>
  <c r="AZ203" i="6"/>
  <c r="AZ137" i="6"/>
  <c r="AZ152" i="6"/>
  <c r="AZ164" i="6"/>
  <c r="AZ170" i="6"/>
  <c r="AZ259" i="6"/>
  <c r="AZ287" i="6"/>
  <c r="AZ220" i="6"/>
  <c r="AZ250" i="6"/>
  <c r="AZ140" i="6"/>
  <c r="AZ219" i="6"/>
  <c r="AZ228" i="6"/>
  <c r="AZ195" i="6"/>
  <c r="AZ208" i="6"/>
  <c r="AZ217" i="6"/>
  <c r="AZ229" i="6"/>
  <c r="AZ236" i="6"/>
  <c r="AZ104" i="6"/>
  <c r="AZ142" i="6"/>
  <c r="AZ174" i="6"/>
  <c r="AZ186" i="6"/>
  <c r="AZ119" i="6"/>
  <c r="AZ132" i="6"/>
  <c r="AZ167" i="6"/>
  <c r="AZ176" i="6"/>
  <c r="AZ191" i="6"/>
  <c r="AZ223" i="6"/>
  <c r="J56" i="5"/>
  <c r="F59" i="5"/>
  <c r="BE92" i="5"/>
  <c r="BE102" i="5"/>
  <c r="E50" i="5"/>
  <c r="BE96" i="5"/>
  <c r="J86" i="5"/>
  <c r="BE100" i="5"/>
  <c r="BE110" i="5"/>
  <c r="BE106" i="5"/>
  <c r="BE118" i="5"/>
  <c r="BE128" i="5"/>
  <c r="BE94" i="5"/>
  <c r="BE114" i="5"/>
  <c r="BE104" i="5"/>
  <c r="BE120" i="5"/>
  <c r="BE122" i="5"/>
  <c r="AV105" i="4"/>
  <c r="AV160" i="4"/>
  <c r="AV354" i="4"/>
  <c r="AV393" i="4"/>
  <c r="AV403" i="4"/>
  <c r="AV454" i="4"/>
  <c r="AV177" i="4"/>
  <c r="AV299" i="4"/>
  <c r="AV323" i="4"/>
  <c r="AV446" i="4"/>
  <c r="AV167" i="4"/>
  <c r="AV213" i="4"/>
  <c r="AV257" i="4"/>
  <c r="AV359" i="4"/>
  <c r="AV395" i="4"/>
  <c r="AV408" i="4"/>
  <c r="AV450" i="4"/>
  <c r="AV101" i="4"/>
  <c r="AV211" i="4"/>
  <c r="AV222" i="4"/>
  <c r="AV303" i="4"/>
  <c r="AV366" i="4"/>
  <c r="AV429" i="4"/>
  <c r="F59" i="4"/>
  <c r="AV171" i="4"/>
  <c r="AV248" i="4"/>
  <c r="J88" i="4"/>
  <c r="AV103" i="4"/>
  <c r="AV113" i="4"/>
  <c r="AV217" i="4"/>
  <c r="AV283" i="4"/>
  <c r="AV333" i="4"/>
  <c r="AV464" i="4"/>
  <c r="AV466" i="4"/>
  <c r="AV99" i="4"/>
  <c r="AV117" i="4"/>
  <c r="AV165" i="4"/>
  <c r="AV195" i="4"/>
  <c r="AV231" i="4"/>
  <c r="AV251" i="4"/>
  <c r="AV287" i="4"/>
  <c r="AV378" i="4"/>
  <c r="AV426" i="4"/>
  <c r="AV444" i="4"/>
  <c r="AV279" i="4"/>
  <c r="AV308" i="4"/>
  <c r="AV317" i="4"/>
  <c r="AV339" i="4"/>
  <c r="AV387" i="4"/>
  <c r="AV401" i="4"/>
  <c r="AV435" i="4"/>
  <c r="AV461" i="4"/>
  <c r="AV468" i="4"/>
  <c r="AV173" i="4"/>
  <c r="AV190" i="4"/>
  <c r="AV199" i="4"/>
  <c r="AV363" i="4"/>
  <c r="AV440" i="4"/>
  <c r="AV458" i="4"/>
  <c r="AV465" i="4"/>
  <c r="AV470" i="4"/>
  <c r="AV472" i="4"/>
  <c r="AV475" i="4"/>
  <c r="AV138" i="4"/>
  <c r="AV169" i="4"/>
  <c r="AV295" i="4"/>
  <c r="AV313" i="4"/>
  <c r="AV416" i="4"/>
  <c r="E50" i="4"/>
  <c r="J91" i="4"/>
  <c r="AV121" i="4"/>
  <c r="AV185" i="4"/>
  <c r="AV206" i="4"/>
  <c r="AV377" i="4"/>
  <c r="AV380" i="4"/>
  <c r="AV399" i="4"/>
  <c r="AV129" i="4"/>
  <c r="AV265" i="4"/>
  <c r="AV420" i="4"/>
  <c r="AV432" i="4"/>
  <c r="AV181" i="4"/>
  <c r="AV230" i="4"/>
  <c r="AV351" i="4"/>
  <c r="AV369" i="4"/>
  <c r="AV396" i="4"/>
  <c r="AV125" i="4"/>
  <c r="AV155" i="4"/>
  <c r="AV291" i="4"/>
  <c r="AV321" i="4"/>
  <c r="AV326" i="4"/>
  <c r="AV344" i="4"/>
  <c r="AV375" i="4"/>
  <c r="AV390" i="4"/>
  <c r="AV397" i="4"/>
  <c r="AV400" i="4"/>
  <c r="AV97" i="4"/>
  <c r="AV109" i="4"/>
  <c r="AV133" i="4"/>
  <c r="AV225" i="4"/>
  <c r="AV271" i="4"/>
  <c r="AV328" i="4"/>
  <c r="AV336" i="4"/>
  <c r="AV347" i="4"/>
  <c r="AV372" i="4"/>
  <c r="AV382" i="4"/>
  <c r="AV402" i="4"/>
  <c r="AV412" i="4"/>
  <c r="F86" i="3"/>
  <c r="BE100" i="3"/>
  <c r="E77" i="3"/>
  <c r="BE96" i="3"/>
  <c r="BE120" i="3"/>
  <c r="BE92" i="3"/>
  <c r="BE102" i="3"/>
  <c r="BE104" i="3"/>
  <c r="BE114" i="3"/>
  <c r="J59" i="3"/>
  <c r="J83" i="3"/>
  <c r="BE110" i="3"/>
  <c r="BE118" i="3"/>
  <c r="BE106" i="3"/>
  <c r="BE122" i="3"/>
  <c r="BE128" i="3"/>
  <c r="BE94" i="3"/>
  <c r="BE115" i="2"/>
  <c r="BE127" i="2"/>
  <c r="BE140" i="2"/>
  <c r="BE185" i="2"/>
  <c r="BE201" i="2"/>
  <c r="BE280" i="2"/>
  <c r="BE295" i="2"/>
  <c r="BE319" i="2"/>
  <c r="BE348" i="2"/>
  <c r="BE360" i="2"/>
  <c r="BE362" i="2"/>
  <c r="BE378" i="2"/>
  <c r="BE382" i="2"/>
  <c r="BE106" i="2"/>
  <c r="BE224" i="2"/>
  <c r="BE315" i="2"/>
  <c r="BE347" i="2"/>
  <c r="BE350" i="2"/>
  <c r="BE361" i="2"/>
  <c r="BE415" i="2"/>
  <c r="BE419" i="2"/>
  <c r="BE439" i="2"/>
  <c r="BE446" i="2"/>
  <c r="BE138" i="2"/>
  <c r="BE163" i="2"/>
  <c r="BE298" i="2"/>
  <c r="BE381" i="2"/>
  <c r="BE451" i="2"/>
  <c r="E50" i="2"/>
  <c r="BE121" i="2"/>
  <c r="BE161" i="2"/>
  <c r="BE212" i="2"/>
  <c r="BE221" i="2"/>
  <c r="BE227" i="2"/>
  <c r="BE352" i="2"/>
  <c r="BE373" i="2"/>
  <c r="BE449" i="2"/>
  <c r="J91" i="2"/>
  <c r="BE157" i="2"/>
  <c r="BE205" i="2"/>
  <c r="BE306" i="2"/>
  <c r="BE312" i="2"/>
  <c r="BE322" i="2"/>
  <c r="BE339" i="2"/>
  <c r="BE387" i="2"/>
  <c r="BE450" i="2"/>
  <c r="BE406" i="2"/>
  <c r="BE412" i="2"/>
  <c r="BE432" i="2"/>
  <c r="BE443" i="2"/>
  <c r="J56" i="2"/>
  <c r="BE97" i="2"/>
  <c r="BE110" i="2"/>
  <c r="BE194" i="2"/>
  <c r="BE239" i="2"/>
  <c r="BE307" i="2"/>
  <c r="BE345" i="2"/>
  <c r="BE370" i="2"/>
  <c r="BE168" i="2"/>
  <c r="BE265" i="2"/>
  <c r="BE336" i="2"/>
  <c r="BE356" i="2"/>
  <c r="BE367" i="2"/>
  <c r="BE379" i="2"/>
  <c r="BE409" i="2"/>
  <c r="BE423" i="2"/>
  <c r="BE455" i="2"/>
  <c r="BE457" i="2"/>
  <c r="F91" i="2"/>
  <c r="BE234" i="2"/>
  <c r="BE258" i="2"/>
  <c r="BE150" i="2"/>
  <c r="BE181" i="2"/>
  <c r="BE215" i="2"/>
  <c r="BE244" i="2"/>
  <c r="BE270" i="2"/>
  <c r="BE275" i="2"/>
  <c r="BE355" i="2"/>
  <c r="BE357" i="2"/>
  <c r="BE131" i="2"/>
  <c r="BE220" i="2"/>
  <c r="BE285" i="2"/>
  <c r="BE199" i="2"/>
  <c r="BE329" i="2"/>
  <c r="BE380" i="2"/>
  <c r="BE155" i="2"/>
  <c r="BE252" i="2"/>
  <c r="BE290" i="2"/>
  <c r="BE359" i="2"/>
  <c r="BE375" i="2"/>
  <c r="BE101" i="2"/>
  <c r="BE170" i="2"/>
  <c r="BE333" i="2"/>
  <c r="BE342" i="2"/>
  <c r="BE353" i="2"/>
  <c r="BE391" i="2"/>
  <c r="BE395" i="2"/>
  <c r="BE400" i="2"/>
  <c r="BE425" i="2"/>
  <c r="BE453" i="2"/>
  <c r="BE460" i="2"/>
  <c r="BE145" i="2"/>
  <c r="BE175" i="2"/>
  <c r="BE302" i="2"/>
  <c r="BE354" i="2"/>
  <c r="BE376" i="2"/>
  <c r="J36" i="3"/>
  <c r="AW58" i="1" s="1"/>
  <c r="J34" i="7"/>
  <c r="AW66" i="1"/>
  <c r="F36" i="4"/>
  <c r="BA60" i="1" s="1"/>
  <c r="J36" i="6"/>
  <c r="AW64" i="1" s="1"/>
  <c r="F36" i="3"/>
  <c r="BA58" i="1" s="1"/>
  <c r="F39" i="6"/>
  <c r="BD64" i="1" s="1"/>
  <c r="BD63" i="1" s="1"/>
  <c r="F37" i="5"/>
  <c r="BB62" i="1" s="1"/>
  <c r="F37" i="2"/>
  <c r="BB56" i="1" s="1"/>
  <c r="F39" i="4"/>
  <c r="BD60" i="1" s="1"/>
  <c r="F39" i="5"/>
  <c r="BD62" i="1" s="1"/>
  <c r="F34" i="8"/>
  <c r="BA67" i="1" s="1"/>
  <c r="F36" i="2"/>
  <c r="BA56" i="1" s="1"/>
  <c r="J36" i="4"/>
  <c r="AW60" i="1" s="1"/>
  <c r="F37" i="8"/>
  <c r="BD67" i="1" s="1"/>
  <c r="F38" i="4"/>
  <c r="BC60" i="1" s="1"/>
  <c r="F37" i="3"/>
  <c r="BB58" i="1" s="1"/>
  <c r="F39" i="2"/>
  <c r="BD56" i="1" s="1"/>
  <c r="F38" i="3"/>
  <c r="BC58" i="1" s="1"/>
  <c r="F35" i="8"/>
  <c r="BB67" i="1" s="1"/>
  <c r="F36" i="8"/>
  <c r="BC67" i="1" s="1"/>
  <c r="J34" i="8"/>
  <c r="AW67" i="1" s="1"/>
  <c r="F38" i="2"/>
  <c r="BC56" i="1" s="1"/>
  <c r="F37" i="6"/>
  <c r="BB64" i="1" s="1"/>
  <c r="BB63" i="1" s="1"/>
  <c r="AX63" i="1" s="1"/>
  <c r="F36" i="6"/>
  <c r="BA64" i="1" s="1"/>
  <c r="BA63" i="1" s="1"/>
  <c r="AW63" i="1" s="1"/>
  <c r="F36" i="5"/>
  <c r="BA62" i="1" s="1"/>
  <c r="F38" i="5"/>
  <c r="BC62" i="1" s="1"/>
  <c r="AS54" i="1"/>
  <c r="J36" i="2"/>
  <c r="AW56" i="1" s="1"/>
  <c r="F38" i="6"/>
  <c r="BC64" i="1" s="1"/>
  <c r="BC63" i="1" s="1"/>
  <c r="AY63" i="1" s="1"/>
  <c r="J36" i="5"/>
  <c r="AW62" i="1" s="1"/>
  <c r="F39" i="3"/>
  <c r="BD58" i="1" s="1"/>
  <c r="F37" i="4"/>
  <c r="BB60" i="1" s="1"/>
  <c r="J91" i="5" l="1"/>
  <c r="J65" i="5" s="1"/>
  <c r="J68" i="6"/>
  <c r="J69" i="4"/>
  <c r="J67" i="4"/>
  <c r="J66" i="4"/>
  <c r="J71" i="6"/>
  <c r="J70" i="6"/>
  <c r="J69" i="6"/>
  <c r="J67" i="6"/>
  <c r="J66" i="6"/>
  <c r="BF94" i="6"/>
  <c r="J94" i="6" s="1"/>
  <c r="J64" i="6" s="1"/>
  <c r="J72" i="4"/>
  <c r="J71" i="4"/>
  <c r="J70" i="4"/>
  <c r="J68" i="4"/>
  <c r="J96" i="4"/>
  <c r="T95" i="4"/>
  <c r="T94" i="4" s="1"/>
  <c r="BK126" i="3"/>
  <c r="BB95" i="4"/>
  <c r="J95" i="4" s="1"/>
  <c r="J64" i="4" s="1"/>
  <c r="J95" i="6"/>
  <c r="BK95" i="2"/>
  <c r="J95" i="2" s="1"/>
  <c r="J64" i="2" s="1"/>
  <c r="R95" i="2"/>
  <c r="R94" i="2" s="1"/>
  <c r="J90" i="5"/>
  <c r="J64" i="5" s="1"/>
  <c r="BK89" i="5"/>
  <c r="J89" i="5" s="1"/>
  <c r="J63" i="5" s="1"/>
  <c r="P95" i="4"/>
  <c r="P94" i="4" s="1"/>
  <c r="AU60" i="1" s="1"/>
  <c r="AU59" i="1" s="1"/>
  <c r="BK83" i="8"/>
  <c r="BK82" i="8" s="1"/>
  <c r="J82" i="8" s="1"/>
  <c r="J59" i="8" s="1"/>
  <c r="P94" i="6"/>
  <c r="P93" i="6" s="1"/>
  <c r="AU64" i="1" s="1"/>
  <c r="AU63" i="1" s="1"/>
  <c r="R94" i="6"/>
  <c r="R93" i="6" s="1"/>
  <c r="T94" i="6"/>
  <c r="T93" i="6" s="1"/>
  <c r="P95" i="2"/>
  <c r="P94" i="2" s="1"/>
  <c r="AU56" i="1" s="1"/>
  <c r="AU55" i="1" s="1"/>
  <c r="T95" i="2"/>
  <c r="T94" i="2" s="1"/>
  <c r="R95" i="4"/>
  <c r="R94" i="4" s="1"/>
  <c r="BK82" i="7"/>
  <c r="J82" i="7" s="1"/>
  <c r="J60" i="7" s="1"/>
  <c r="J84" i="8"/>
  <c r="J61" i="8" s="1"/>
  <c r="F35" i="3"/>
  <c r="AZ58" i="1" s="1"/>
  <c r="BB59" i="1"/>
  <c r="AX59" i="1" s="1"/>
  <c r="BA55" i="1"/>
  <c r="F35" i="5"/>
  <c r="AZ62" i="1" s="1"/>
  <c r="J35" i="2"/>
  <c r="AV56" i="1" s="1"/>
  <c r="AT56" i="1" s="1"/>
  <c r="BC55" i="1"/>
  <c r="J33" i="7"/>
  <c r="AV66" i="1" s="1"/>
  <c r="AT66" i="1" s="1"/>
  <c r="F33" i="8"/>
  <c r="AZ67" i="1" s="1"/>
  <c r="J35" i="6"/>
  <c r="AV64" i="1" s="1"/>
  <c r="AT64" i="1" s="1"/>
  <c r="J32" i="5"/>
  <c r="AG62" i="1" s="1"/>
  <c r="AN62" i="1" s="1"/>
  <c r="F35" i="4"/>
  <c r="AZ60" i="1" s="1"/>
  <c r="BC59" i="1"/>
  <c r="AY59" i="1" s="1"/>
  <c r="BD55" i="1"/>
  <c r="F35" i="6"/>
  <c r="AZ64" i="1" s="1"/>
  <c r="AZ63" i="1" s="1"/>
  <c r="AV63" i="1" s="1"/>
  <c r="AT63" i="1" s="1"/>
  <c r="BB55" i="1"/>
  <c r="AX55" i="1" s="1"/>
  <c r="F35" i="2"/>
  <c r="AZ56" i="1" s="1"/>
  <c r="BD59" i="1"/>
  <c r="J33" i="8"/>
  <c r="AV67" i="1" s="1"/>
  <c r="AT67" i="1" s="1"/>
  <c r="J35" i="5"/>
  <c r="AV62" i="1" s="1"/>
  <c r="AT62" i="1" s="1"/>
  <c r="BA59" i="1"/>
  <c r="AW59" i="1" s="1"/>
  <c r="J35" i="4"/>
  <c r="AV60" i="1" s="1"/>
  <c r="AT60" i="1" s="1"/>
  <c r="J35" i="3"/>
  <c r="AV58" i="1" s="1"/>
  <c r="AT58" i="1" s="1"/>
  <c r="BF93" i="6" l="1"/>
  <c r="J93" i="6" s="1"/>
  <c r="J65" i="6"/>
  <c r="J65" i="4"/>
  <c r="BK94" i="2"/>
  <c r="J94" i="2" s="1"/>
  <c r="J63" i="2" s="1"/>
  <c r="BB94" i="4"/>
  <c r="J94" i="4" s="1"/>
  <c r="BK89" i="3"/>
  <c r="J89" i="3" s="1"/>
  <c r="J126" i="3"/>
  <c r="J66" i="3" s="1"/>
  <c r="BK81" i="7"/>
  <c r="J81" i="7" s="1"/>
  <c r="J59" i="7" s="1"/>
  <c r="J83" i="8"/>
  <c r="J60" i="8" s="1"/>
  <c r="J41" i="5"/>
  <c r="BC54" i="1"/>
  <c r="W32" i="1" s="1"/>
  <c r="BB54" i="1"/>
  <c r="W31" i="1" s="1"/>
  <c r="AU54" i="1"/>
  <c r="AZ55" i="1"/>
  <c r="AV55" i="1" s="1"/>
  <c r="J30" i="8"/>
  <c r="AG67" i="1" s="1"/>
  <c r="AN67" i="1" s="1"/>
  <c r="AZ59" i="1"/>
  <c r="AV59" i="1" s="1"/>
  <c r="AT59" i="1" s="1"/>
  <c r="AY55" i="1"/>
  <c r="BD54" i="1"/>
  <c r="W33" i="1" s="1"/>
  <c r="BA54" i="1"/>
  <c r="W30" i="1" s="1"/>
  <c r="AW55" i="1"/>
  <c r="J32" i="2" l="1"/>
  <c r="AG56" i="1" s="1"/>
  <c r="AN56" i="1" s="1"/>
  <c r="J63" i="6"/>
  <c r="J32" i="6"/>
  <c r="AG64" i="1" s="1"/>
  <c r="AN64" i="1" s="1"/>
  <c r="AN63" i="1" s="1"/>
  <c r="J63" i="4"/>
  <c r="J32" i="4"/>
  <c r="AG60" i="1" s="1"/>
  <c r="J32" i="3"/>
  <c r="J63" i="3"/>
  <c r="J39" i="8"/>
  <c r="J41" i="2"/>
  <c r="J30" i="7"/>
  <c r="AG66" i="1" s="1"/>
  <c r="AN66" i="1" s="1"/>
  <c r="AT55" i="1"/>
  <c r="AX54" i="1"/>
  <c r="AY54" i="1"/>
  <c r="AZ54" i="1"/>
  <c r="AW54" i="1"/>
  <c r="AK30" i="1" s="1"/>
  <c r="AG59" i="1" l="1"/>
  <c r="AN60" i="1"/>
  <c r="AN59" i="1" s="1"/>
  <c r="AG63" i="1"/>
  <c r="J41" i="6"/>
  <c r="J41" i="4"/>
  <c r="AG58" i="1"/>
  <c r="J41" i="3"/>
  <c r="J39" i="7"/>
  <c r="AV54" i="1"/>
  <c r="AG55" i="1" l="1"/>
  <c r="AG54" i="1" s="1"/>
  <c r="AN54" i="1" s="1"/>
  <c r="AN58" i="1"/>
  <c r="AN55" i="1" s="1"/>
  <c r="AT54" i="1"/>
  <c r="AK26" i="1" l="1"/>
  <c r="W29" i="1" l="1"/>
  <c r="AK29" i="1"/>
  <c r="AK35" i="1" s="1"/>
</calcChain>
</file>

<file path=xl/sharedStrings.xml><?xml version="1.0" encoding="utf-8"?>
<sst xmlns="http://schemas.openxmlformats.org/spreadsheetml/2006/main" count="21293" uniqueCount="1349">
  <si>
    <t>Export Komplet</t>
  </si>
  <si>
    <t>VZ</t>
  </si>
  <si>
    <t>2.0</t>
  </si>
  <si>
    <t/>
  </si>
  <si>
    <t>False</t>
  </si>
  <si>
    <t>{569d6917-680d-4cff-82a9-383338f156db}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</si>
  <si>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</si>
  <si>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</si>
  <si>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</si>
  <si>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</si>
  <si>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</si>
  <si>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</si>
  <si>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0,001</t>
  </si>
  <si>
    <t>Kód:</t>
  </si>
  <si>
    <t>23-0516</t>
  </si>
  <si>
    <t>Stavba:</t>
  </si>
  <si>
    <t>Zlepšení dopravně-bezpečnostní situace v obci Cehnice</t>
  </si>
  <si>
    <t>KSO:</t>
  </si>
  <si>
    <t>CC-CZ:</t>
  </si>
  <si>
    <t>Místo:</t>
  </si>
  <si>
    <t>Obec Cehnice</t>
  </si>
  <si>
    <t>Datum:</t>
  </si>
  <si>
    <t>23. 5. 2023</t>
  </si>
  <si>
    <t>Zadavatel:</t>
  </si>
  <si>
    <t>IČ:</t>
  </si>
  <si>
    <t>DIČ:</t>
  </si>
  <si>
    <t>Zhotovitel:</t>
  </si>
  <si>
    <t xml:space="preserve"> </t>
  </si>
  <si>
    <t>Projektant:</t>
  </si>
  <si>
    <t>INVENTE s.r.o.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</si>
  <si>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</si>
  <si>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</si>
  <si>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</si>
  <si>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</si>
  <si>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</si>
  <si>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</si>
  <si>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</si>
  <si>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</si>
  <si>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</si>
  <si>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</si>
  <si>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</si>
  <si>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</si>
  <si>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</si>
  <si>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</si>
  <si>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</si>
  <si>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</si>
  <si>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</si>
  <si>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</si>
  <si>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</si>
  <si>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</si>
  <si>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</si>
  <si>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</si>
  <si>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</si>
  <si>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</si>
  <si>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</si>
  <si>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</si>
  <si>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</si>
  <si>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</si>
  <si>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</si>
  <si>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</si>
  <si>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</si>
  <si>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</si>
  <si>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</si>
  <si>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</si>
  <si>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</si>
  <si>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</si>
  <si>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</si>
  <si>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</si>
  <si>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</si>
  <si>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</si>
  <si>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</si>
  <si>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</si>
  <si>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I.</t>
  </si>
  <si>
    <t>etapa</t>
  </si>
  <si>
    <t>STA</t>
  </si>
  <si>
    <t>1</t>
  </si>
  <si>
    <t>{ac535439-711b-416a-b50d-59d70faaac76}</t>
  </si>
  <si>
    <t>2</t>
  </si>
  <si>
    <t>/</t>
  </si>
  <si>
    <t>SO.01.1</t>
  </si>
  <si>
    <t>Komunikace - I. etapa</t>
  </si>
  <si>
    <t>Soupis</t>
  </si>
  <si>
    <t>{9f8208da-89aa-493e-98fb-0c29e2fee7ac}</t>
  </si>
  <si>
    <t>SO.02.1</t>
  </si>
  <si>
    <t>Dopravně inženýrská opatření - I.etapa</t>
  </si>
  <si>
    <t>{e7e61a30-a636-48bd-bc59-e29dbeda7cb3}</t>
  </si>
  <si>
    <t>II.</t>
  </si>
  <si>
    <t>{4aae5dd1-4e3a-4bcf-868d-015982113a01}</t>
  </si>
  <si>
    <t>SO.01.2</t>
  </si>
  <si>
    <t>Komunikace - II. etapa</t>
  </si>
  <si>
    <t>{2a394c2d-57e8-4e0f-84b8-15c4bcdd3e7e}</t>
  </si>
  <si>
    <t>SO.02.2</t>
  </si>
  <si>
    <t>Dopravně inženýrská opatření - II. etapa</t>
  </si>
  <si>
    <t>{2f698ecd-b043-4d8d-becd-c2315dd4e1ef}</t>
  </si>
  <si>
    <t>IV.</t>
  </si>
  <si>
    <t>{afeca174-9af0-415a-b5d1-aadaebb1fded}</t>
  </si>
  <si>
    <t>SO.01.4</t>
  </si>
  <si>
    <t>Komunikace - IV. etapa</t>
  </si>
  <si>
    <t>{4af582c7-0bb2-42f3-98b3-3e32d16062e6}</t>
  </si>
  <si>
    <t>VO</t>
  </si>
  <si>
    <t>Veřejné osvětlení</t>
  </si>
  <si>
    <t>{5021faf9-1973-42f5-bb38-e3db1226500a}</t>
  </si>
  <si>
    <t>VRN</t>
  </si>
  <si>
    <t>Vedlejší a ostatní náklady</t>
  </si>
  <si>
    <t>VON</t>
  </si>
  <si>
    <t>{1fc95537-9701-471b-b6ca-fd95762b4141}</t>
  </si>
  <si>
    <t>KRYCÍ LIST SOUPISU PRACÍ</t>
  </si>
  <si>
    <t>Objekt:</t>
  </si>
  <si>
    <t>I. - etapa</t>
  </si>
  <si>
    <t>Soupis:</t>
  </si>
  <si>
    <t>SO.01.1 - Komunikace - I. etapa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</si>
  <si>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</si>
  <si>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</si>
  <si>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</si>
  <si>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</si>
  <si>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</si>
  <si>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</si>
  <si>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</si>
  <si>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</si>
  <si>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</si>
  <si>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</si>
  <si>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</si>
  <si>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</si>
  <si>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</si>
  <si>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</si>
  <si>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</si>
  <si>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</si>
  <si>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</si>
  <si>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</si>
  <si>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</si>
  <si>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</si>
  <si>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</si>
  <si>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</si>
  <si>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</si>
  <si>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</si>
  <si>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</si>
  <si>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</si>
  <si>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</si>
  <si>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</si>
  <si>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</si>
  <si>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</si>
  <si>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</si>
  <si>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113106123</t>
  </si>
  <si>
    <t>Rozebrání dlažeb komunikací pro pěší s přemístěním hmot na skládku na vzdálenost do 3 m nebo s naložením na dopravní prostředek s ložem z kameniva nebo živice a s jakoukoliv výplní spár ručně ze zámkové dlažby</t>
  </si>
  <si>
    <t>m2</t>
  </si>
  <si>
    <t>CS ÚRS 2023 01</t>
  </si>
  <si>
    <t>4</t>
  </si>
  <si>
    <t>Online PSC</t>
  </si>
  <si>
    <t>https://podminky.urs.cz/item/CS_URS_2023_01/113106123</t>
  </si>
  <si>
    <t>VV</t>
  </si>
  <si>
    <t>"stávající zámková dlažba" 9</t>
  </si>
  <si>
    <t>Součet</t>
  </si>
  <si>
    <t>113107122</t>
  </si>
  <si>
    <t>Odstranění podkladů nebo krytů ručně s přemístěním hmot na skládku na vzdálenost do 3 m nebo s naložením na dopravní prostředek z kameniva hrubého drceného, o tl. vrstvy přes 100 do 200 mm</t>
  </si>
  <si>
    <t>https://podminky.urs.cz/item/CS_URS_2023_01/113107122</t>
  </si>
  <si>
    <t>"nové ÚV" 1,5*1,5*5</t>
  </si>
  <si>
    <t>"podél komunikace" 116,26*0,2</t>
  </si>
  <si>
    <t>3</t>
  </si>
  <si>
    <t>113107130</t>
  </si>
  <si>
    <t>Odstranění podkladů nebo krytů ručně s přemístěním hmot na skládku na vzdálenost do 3 m nebo s naložením na dopravní prostředek z betonu prostého, o tl. vrstvy do 100 mm</t>
  </si>
  <si>
    <t>6</t>
  </si>
  <si>
    <t>https://podminky.urs.cz/item/CS_URS_2023_01/113107130</t>
  </si>
  <si>
    <t>"stávající betonové plochy" 7,5+5</t>
  </si>
  <si>
    <t>113107131</t>
  </si>
  <si>
    <t>Odstranění podkladů nebo krytů ručně s přemístěním hmot na skládku na vzdálenost do 3 m nebo s naložením na dopravní prostředek z betonu prostého, o tl. vrstvy přes 100 do 150 mm</t>
  </si>
  <si>
    <t>8</t>
  </si>
  <si>
    <t>https://podminky.urs.cz/item/CS_URS_2023_01/113107131</t>
  </si>
  <si>
    <t>5</t>
  </si>
  <si>
    <t>113107162</t>
  </si>
  <si>
    <t>Odstranění podkladů nebo krytů strojně plochy jednotlivě přes 50 m2 do 200 m2 s přemístěním hmot na skládku na vzdálenost do 20 m nebo s naložením na dopravní prostředek z kameniva hrubého drceného, o tl. vrstvy přes 100 do 200 mm</t>
  </si>
  <si>
    <t>10</t>
  </si>
  <si>
    <t>https://podminky.urs.cz/item/CS_URS_2023_01/113107162</t>
  </si>
  <si>
    <t>"stávající asfaltové plochy" 6,5+16,5+89,8+55</t>
  </si>
  <si>
    <t>113107182</t>
  </si>
  <si>
    <t>Odstranění podkladů nebo krytů strojně plochy jednotlivě přes 50 m2 do 200 m2 s přemístěním hmot na skládku na vzdálenost do 20 m nebo s naložením na dopravní prostředek živičných, o tl. vrstvy přes 50 do 100 mm</t>
  </si>
  <si>
    <t>12</t>
  </si>
  <si>
    <t>https://podminky.urs.cz/item/CS_URS_2023_01/113107182</t>
  </si>
  <si>
    <t>7</t>
  </si>
  <si>
    <t>113202111</t>
  </si>
  <si>
    <t>Vytrhání obrub s vybouráním lože, s přemístěním hmot na skládku na vzdálenost do 3 m nebo s naložením na dopravní prostředek z krajníků nebo obrubníků stojatých</t>
  </si>
  <si>
    <t>m</t>
  </si>
  <si>
    <t>14</t>
  </si>
  <si>
    <t>https://podminky.urs.cz/item/CS_URS_2023_01/113202111</t>
  </si>
  <si>
    <t>6+8+3</t>
  </si>
  <si>
    <t>121151113</t>
  </si>
  <si>
    <t>Sejmutí ornice strojně při souvislé ploše přes 100 do 500 m2, tl. vrstvy do 200 mm</t>
  </si>
  <si>
    <t>18</t>
  </si>
  <si>
    <t>https://podminky.urs.cz/item/CS_URS_2023_01/121151113</t>
  </si>
  <si>
    <t>"stávající zelené plochy" 663,6</t>
  </si>
  <si>
    <t>"stávající asfaltové plochy" -(6,5+16,5+89,8+55)</t>
  </si>
  <si>
    <t>"stávající betonové plochy" -(7,5+5)</t>
  </si>
  <si>
    <t>"stávající zámková dlažba" -9</t>
  </si>
  <si>
    <t>9</t>
  </si>
  <si>
    <t>122251104</t>
  </si>
  <si>
    <t>Odkopávky a prokopávky nezapažené strojně v hornině třídy těžitelnosti I skupiny 3 přes 100 do 500 m3</t>
  </si>
  <si>
    <t>m3</t>
  </si>
  <si>
    <t>20</t>
  </si>
  <si>
    <t>https://podminky.urs.cz/item/CS_URS_2023_01/122251104</t>
  </si>
  <si>
    <t>132251102</t>
  </si>
  <si>
    <t>Hloubení nezapažených rýh šířky do 800 mm strojně s urovnáním dna do předepsaného profilu a spádu v hornině třídy těžitelnosti I skupiny 3 přes 20 do 50 m3</t>
  </si>
  <si>
    <t>22</t>
  </si>
  <si>
    <t>https://podminky.urs.cz/item/CS_URS_2023_01/132251102</t>
  </si>
  <si>
    <t>"přípojky odvodňovacích žlabů"</t>
  </si>
  <si>
    <t>(4+6+15+7,5)*0,6*1,5</t>
  </si>
  <si>
    <t>11</t>
  </si>
  <si>
    <t>133251101</t>
  </si>
  <si>
    <t>Hloubení nezapažených šachet strojně v hornině třídy těžitelnosti I skupiny 3 do 20 m3</t>
  </si>
  <si>
    <t>26</t>
  </si>
  <si>
    <t>https://podminky.urs.cz/item/CS_URS_2023_01/133251101</t>
  </si>
  <si>
    <t>Nové UV</t>
  </si>
  <si>
    <t>1,5*1,5*1,5*5</t>
  </si>
  <si>
    <t>151101101</t>
  </si>
  <si>
    <t>Zřízení pažení a rozepření stěn rýh pro podzemní vedení příložné pro jakoukoliv mezerovitost, hloubky do 2 m</t>
  </si>
  <si>
    <t>30</t>
  </si>
  <si>
    <t>https://podminky.urs.cz/item/CS_URS_2023_01/151101101</t>
  </si>
  <si>
    <t>(4+6+15+7,5)*1,5*2</t>
  </si>
  <si>
    <t>13</t>
  </si>
  <si>
    <t>151101111</t>
  </si>
  <si>
    <t>Odstranění pažení a rozepření stěn rýh pro podzemní vedení s uložením materiálu na vzdálenost do 3 m od kraje výkopu příložné, hloubky do 2 m</t>
  </si>
  <si>
    <t>32</t>
  </si>
  <si>
    <t>https://podminky.urs.cz/item/CS_URS_2023_01/151101111</t>
  </si>
  <si>
    <t>151101201</t>
  </si>
  <si>
    <t>Zřízení pažení stěn výkopu bez rozepření nebo vzepření příložné, hloubky do 4 m</t>
  </si>
  <si>
    <t>34</t>
  </si>
  <si>
    <t>https://podminky.urs.cz/item/CS_URS_2023_01/151101201</t>
  </si>
  <si>
    <t>"nové ÚV" 1,5*4*1,5*5</t>
  </si>
  <si>
    <t>151101211</t>
  </si>
  <si>
    <t>Odstranění pažení stěn výkopu bez rozepření nebo vzepření s uložením pažin na vzdálenost do 3 m od okraje výkopu příložné, hloubky do 4 m</t>
  </si>
  <si>
    <t>36</t>
  </si>
  <si>
    <t>https://podminky.urs.cz/item/CS_URS_2023_01/151101211</t>
  </si>
  <si>
    <t>16</t>
  </si>
  <si>
    <t>151101301</t>
  </si>
  <si>
    <t>Zřízení rozepření zapažených stěn výkopů s potřebným přepažováním při pažení příložném, hloubky do 4 m</t>
  </si>
  <si>
    <t>38</t>
  </si>
  <si>
    <t>https://podminky.urs.cz/item/CS_URS_2023_01/151101301</t>
  </si>
  <si>
    <t>17</t>
  </si>
  <si>
    <t>151101311</t>
  </si>
  <si>
    <t>Odstranění rozepření stěn výkopů s uložením materiálu na vzdálenost do 3 m od okraje výkopu pažení příložného, hloubky do 4 m</t>
  </si>
  <si>
    <t>40</t>
  </si>
  <si>
    <t>https://podminky.urs.cz/item/CS_URS_2023_01/151101311</t>
  </si>
  <si>
    <t>162451106</t>
  </si>
  <si>
    <t>Vodorovné přemístění výkopku nebo sypaniny po suchu na obvyklém dopravním prostředku, bez naložení výkopku, avšak se složením bez rozhrnutí z horniny třídy těžitelnosti I skupiny 1 až 3 na vzdálenost přes 1 500 do 2 000 m</t>
  </si>
  <si>
    <t>44</t>
  </si>
  <si>
    <t>https://podminky.urs.cz/item/CS_URS_2023_01/162451106</t>
  </si>
  <si>
    <t>Ornice</t>
  </si>
  <si>
    <t>47,43</t>
  </si>
  <si>
    <t>19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</si>
  <si>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</si>
  <si>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</si>
  <si>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46</t>
  </si>
  <si>
    <t>https://podminky.urs.cz/item/CS_URS_2023_01/162751117</t>
  </si>
  <si>
    <t>"odkopávky" 136,263</t>
  </si>
  <si>
    <t>"rýhy" 29,25</t>
  </si>
  <si>
    <t>"šachty" 16,875</t>
  </si>
  <si>
    <t>162751119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</si>
  <si>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</si>
  <si>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48</t>
  </si>
  <si>
    <t>https://podminky.urs.cz/item/CS_URS_2023_01/162751119</t>
  </si>
  <si>
    <t>182,388*10</t>
  </si>
  <si>
    <t>167151101</t>
  </si>
  <si>
    <t>Nakládání, skládání a překládání neulehlého výkopku nebo sypaniny strojně nakládání, množství do 100 m3, z horniny třídy těžitelnosti I, skupiny 1 až 3</t>
  </si>
  <si>
    <t>50</t>
  </si>
  <si>
    <t>https://podminky.urs.cz/item/CS_URS_2023_01/167151101</t>
  </si>
  <si>
    <t>171251101</t>
  </si>
  <si>
    <t>Uložení sypanin do násypů strojně s rozprostřením sypaniny ve vrstvách a s hrubým urovnáním nezhutněných jakékoliv třídy těžitelnosti</t>
  </si>
  <si>
    <t>52</t>
  </si>
  <si>
    <t>https://podminky.urs.cz/item/CS_URS_2023_01/171251101</t>
  </si>
  <si>
    <t>23</t>
  </si>
  <si>
    <t>171251201</t>
  </si>
  <si>
    <t>Uložení sypaniny na skládky nebo meziskládky bez hutnění s upravením uložené sypaniny do předepsaného tvaru</t>
  </si>
  <si>
    <t>54</t>
  </si>
  <si>
    <t>https://podminky.urs.cz/item/CS_URS_2023_01/171251201</t>
  </si>
  <si>
    <t>24</t>
  </si>
  <si>
    <t>171201231</t>
  </si>
  <si>
    <t>Poplatek za uložení stavebního odpadu na recyklační skládce (skládkovné) zeminy a kamení zatříděného do Katalogu odpadů pod kódem 17 05 04</t>
  </si>
  <si>
    <t>t</t>
  </si>
  <si>
    <t>56</t>
  </si>
  <si>
    <t>https://podminky.urs.cz/item/CS_URS_2023_01/171201231</t>
  </si>
  <si>
    <t>182,388*1,85</t>
  </si>
  <si>
    <t>25</t>
  </si>
  <si>
    <t>174151101</t>
  </si>
  <si>
    <t>Zásyp sypaninou z jakékoliv horniny strojně s uložením výkopku ve vrstvách se zhutněním jam, šachet, rýh nebo kolem objektů v těchto vykopávkách</t>
  </si>
  <si>
    <t>58</t>
  </si>
  <si>
    <t>https://podminky.urs.cz/item/CS_URS_2023_01/174151101</t>
  </si>
  <si>
    <t>(4+6+15+7,5)*0,6*1,1</t>
  </si>
  <si>
    <t>"nové ÚV"</t>
  </si>
  <si>
    <t>(1,5*1,5*1,3-3,14*0,3*0,3*1,3)*5</t>
  </si>
  <si>
    <t>M</t>
  </si>
  <si>
    <t>58344171</t>
  </si>
  <si>
    <t>štěrkodrť frakce 0/32</t>
  </si>
  <si>
    <t>60</t>
  </si>
  <si>
    <t>34,238*2,1</t>
  </si>
  <si>
    <t>27</t>
  </si>
  <si>
    <t>175111101</t>
  </si>
  <si>
    <t>Obsypání potrubí ručně sypaninou z vhodných hornin třídy těžitelnosti I a II, skupiny 1 až 4 nebo materiálem připraveným podél výkopu ve vzdálenosti do 3 m od jeho kraje pro jakoukoliv hloubku výkopu a míru zhutnění bez prohození sypaniny</t>
  </si>
  <si>
    <t>62</t>
  </si>
  <si>
    <t>https://podminky.urs.cz/item/CS_URS_2023_01/175111101</t>
  </si>
  <si>
    <t>(4+6+15+7,5)*0,3*0,6-3,14*0,075*0,075*(4+6+15+7,5)</t>
  </si>
  <si>
    <t>28</t>
  </si>
  <si>
    <t>58331200</t>
  </si>
  <si>
    <t>štěrkopísek netříděný</t>
  </si>
  <si>
    <t>64</t>
  </si>
  <si>
    <t>29</t>
  </si>
  <si>
    <t>181951112</t>
  </si>
  <si>
    <t>Úprava pláně vyrovnáním výškových rozdílů strojně v hornině třídy těžitelnosti I, skupiny 1 až 3 se zhutněním</t>
  </si>
  <si>
    <t>66</t>
  </si>
  <si>
    <t>https://podminky.urs.cz/item/CS_URS_2023_01/181951112</t>
  </si>
  <si>
    <t>Svislé a kompletní konstrukce</t>
  </si>
  <si>
    <t>359901211</t>
  </si>
  <si>
    <t>Monitoring stok (kamerový systém) jakékoli výšky nová kanalizace</t>
  </si>
  <si>
    <t>68</t>
  </si>
  <si>
    <t>https://podminky.urs.cz/item/CS_URS_2023_01/359901211</t>
  </si>
  <si>
    <t>Vodorovné konstrukce</t>
  </si>
  <si>
    <t>31</t>
  </si>
  <si>
    <t>451573111</t>
  </si>
  <si>
    <t>Lože pod potrubí, stoky a drobné objekty v otevřeném výkopu z písku a štěrkopísku do 63 mm</t>
  </si>
  <si>
    <t>70</t>
  </si>
  <si>
    <t>https://podminky.urs.cz/item/CS_URS_2023_01/451573111</t>
  </si>
  <si>
    <t>(4+6+15+7,5)*0,6*0,1</t>
  </si>
  <si>
    <t>1,5*1,5*0,1*5</t>
  </si>
  <si>
    <t>452311141</t>
  </si>
  <si>
    <t>Podkladní a zajišťovací konstrukce z betonu prostého v otevřeném výkopu bez zvýšených nároků na prostředí desky pod potrubí, stoky a drobné objekty z betonu tř. C 16/20</t>
  </si>
  <si>
    <t>72</t>
  </si>
  <si>
    <t>https://podminky.urs.cz/item/CS_URS_2023_01/452311141</t>
  </si>
  <si>
    <t>1,5*1,5*0,15*5</t>
  </si>
  <si>
    <t>33</t>
  </si>
  <si>
    <t>452368211</t>
  </si>
  <si>
    <t>Výztuž podkladních desek, bloků nebo pražců v otevřeném výkopu ze svařovaných sítí typu Kari</t>
  </si>
  <si>
    <t>74</t>
  </si>
  <si>
    <t>https://podminky.urs.cz/item/CS_URS_2023_01/452368211</t>
  </si>
  <si>
    <t>1,688*75/1000</t>
  </si>
  <si>
    <t>Komunikace pozemní</t>
  </si>
  <si>
    <t>564231111</t>
  </si>
  <si>
    <t>Podklad nebo podsyp ze štěrkopísku ŠP s rozprostřením, vlhčením a zhutněním plochy přes 100 m2, po zhutnění tl. 100 mm</t>
  </si>
  <si>
    <t>76</t>
  </si>
  <si>
    <t>https://podminky.urs.cz/item/CS_URS_2023_01/564231111</t>
  </si>
  <si>
    <t>"vjezd - zámková dlažba" 8,8+6,7+7,6+7,7</t>
  </si>
  <si>
    <t>"vjezd - slepcká dlažba" 2,6+2+2,3+1,4</t>
  </si>
  <si>
    <t>"vjezd - žulová dlažba" 27+29,5+38,5+20,5+7,6</t>
  </si>
  <si>
    <t>"obruby snížené" (5,95+3,83+2*0,5+4,65*2+0,5*2+0,3*2+7,74+2*5,68+0,45+8+4,2+3,5*2+0,2*2)*0,2</t>
  </si>
  <si>
    <t>"krajníky" (13,5+14,5+15,5+13,5)*0,3</t>
  </si>
  <si>
    <t>35</t>
  </si>
  <si>
    <t>564732111</t>
  </si>
  <si>
    <t>Podklad nebo kryt z vibrovaného štěrku VŠ s rozprostřením, vlhčením a zhutněním, po zhutnění tl. 100 mm</t>
  </si>
  <si>
    <t>78</t>
  </si>
  <si>
    <t>https://podminky.urs.cz/item/CS_URS_2023_01/564732111</t>
  </si>
  <si>
    <t>564762111</t>
  </si>
  <si>
    <t>Podklad nebo kryt z vibrovaného štěrku VŠ s rozprostřením, vlhčením a zhutněním, po zhutnění tl. 200 mm</t>
  </si>
  <si>
    <t>80</t>
  </si>
  <si>
    <t>https://podminky.urs.cz/item/CS_URS_2023_01/564762111</t>
  </si>
  <si>
    <t>"chodník - zámková dlažba" 186,03-30,8</t>
  </si>
  <si>
    <t>37</t>
  </si>
  <si>
    <t>564861111</t>
  </si>
  <si>
    <t>Podklad ze štěrkodrti ŠD s rozprostřením a zhutněním plochy přes 100 m2, po zhutnění tl. 200 mm</t>
  </si>
  <si>
    <t>82</t>
  </si>
  <si>
    <t>https://podminky.urs.cz/item/CS_URS_2023_01/564861111</t>
  </si>
  <si>
    <t>"nové UV" 1,5*1,5*5-3,14*0,3*0,3*5</t>
  </si>
  <si>
    <t>565135111</t>
  </si>
  <si>
    <t>Asfaltový beton vrstva podkladní ACP 16 (obalované kamenivo střednězrnné - OKS) s rozprostřením a zhutněním v pruhu šířky přes 1,5 do 3 m, po zhutnění tl. 50 mm</t>
  </si>
  <si>
    <t>84</t>
  </si>
  <si>
    <t>https://podminky.urs.cz/item/CS_URS_2023_01/565135111</t>
  </si>
  <si>
    <t>39</t>
  </si>
  <si>
    <t>567122114</t>
  </si>
  <si>
    <t>Podklad ze směsi stmelené cementem SC bez dilatačních spár, s rozprostřením a zhutněním SC C 8/10 (KSC I), po zhutnění tl. 150 mm</t>
  </si>
  <si>
    <t>86</t>
  </si>
  <si>
    <t>https://podminky.urs.cz/item/CS_URS_2023_01/567122114</t>
  </si>
  <si>
    <t>573111113</t>
  </si>
  <si>
    <t>Postřik infiltrační PI z asfaltu silničního s posypem kamenivem, v množství 1,50 kg/m2</t>
  </si>
  <si>
    <t>88</t>
  </si>
  <si>
    <t>https://podminky.urs.cz/item/CS_URS_2023_01/573111113</t>
  </si>
  <si>
    <t>41</t>
  </si>
  <si>
    <t>573231111</t>
  </si>
  <si>
    <t>Postřik spojovací PS bez posypu kamenivem ze silniční emulze, v množství 0,70 kg/m2</t>
  </si>
  <si>
    <t>90</t>
  </si>
  <si>
    <t>https://podminky.urs.cz/item/CS_URS_2023_01/573231111</t>
  </si>
  <si>
    <t>42</t>
  </si>
  <si>
    <t>577144111</t>
  </si>
  <si>
    <t>Asfaltový beton vrstva obrusná ACO 11 (ABS) s rozprostřením a se zhutněním z nemodifikovaného asfaltu v pruhu šířky do 3 m tř. I, po zhutnění tl. 50 mm</t>
  </si>
  <si>
    <t>92</t>
  </si>
  <si>
    <t>https://podminky.urs.cz/item/CS_URS_2023_01/577144111</t>
  </si>
  <si>
    <t>43</t>
  </si>
  <si>
    <t>591211111</t>
  </si>
  <si>
    <t>Kladení dlažby z kostek s provedením lože do tl. 50 mm, s vyplněním spár, s dvojím beraněním a se smetením přebytečného materiálu na krajnici drobných z kamene, do lože z kameniva těženého</t>
  </si>
  <si>
    <t>94</t>
  </si>
  <si>
    <t>https://podminky.urs.cz/item/CS_URS_2023_01/591211111</t>
  </si>
  <si>
    <t>58381007</t>
  </si>
  <si>
    <t>kostka štípaná dlažební žula drobná 8/10</t>
  </si>
  <si>
    <t>384931307</t>
  </si>
  <si>
    <t>123,100</t>
  </si>
  <si>
    <t>123,1*1,02 'Přepočtené koeficientem množství</t>
  </si>
  <si>
    <t>45</t>
  </si>
  <si>
    <t>596211112</t>
  </si>
  <si>
    <t>Kladení dlažby z betonových zámkových dlaždic komunikací pro pěší ručně s ložem z kameniva těženého nebo drceného tl. do 40 mm, s vyplněním spár s dvojitým hutněním, vibrováním a se smetením přebytečného materiálu na krajnici tl. 60 mm skupiny A, pro plochy přes 100 do 300 m2</t>
  </si>
  <si>
    <t>96</t>
  </si>
  <si>
    <t>https://podminky.urs.cz/item/CS_URS_2023_01/596211112</t>
  </si>
  <si>
    <t>59245015</t>
  </si>
  <si>
    <t>dlažba zámková tvaru I 200x165x60mm přírodní</t>
  </si>
  <si>
    <t>98</t>
  </si>
  <si>
    <t>47</t>
  </si>
  <si>
    <t>596212210</t>
  </si>
  <si>
    <t>Kladení dlažby z betonových zámkových dlaždic pozemních komunikací ručně s ložem z kameniva těženého nebo drceného tl. do 50 mm, s vyplněním spár, s dvojitým hutněním vibrováním a se smetením přebytečného materiálu na krajnici tl. 80 mm skupiny A, pro plochy do 50 m2</t>
  </si>
  <si>
    <t>100</t>
  </si>
  <si>
    <t>https://podminky.urs.cz/item/CS_URS_2023_01/596212210</t>
  </si>
  <si>
    <t>59245013</t>
  </si>
  <si>
    <t>dlažba zámková tvaru I 200x165x80mm přírodní</t>
  </si>
  <si>
    <t>102</t>
  </si>
  <si>
    <t>49</t>
  </si>
  <si>
    <t>59245226</t>
  </si>
  <si>
    <t>dlažba tvar obdélník betonová pro nevidomé 200x100x80mm barevná</t>
  </si>
  <si>
    <t>104</t>
  </si>
  <si>
    <t>Trubní vedení</t>
  </si>
  <si>
    <t>890411851</t>
  </si>
  <si>
    <t>Bourání šachet a jímek strojně velikosti obestavěného prostoru do 1,5 m3 z prefabrikovaných skruží</t>
  </si>
  <si>
    <t>106</t>
  </si>
  <si>
    <t>https://podminky.urs.cz/item/CS_URS_2023_01/890411851</t>
  </si>
  <si>
    <t>4*0,6*0,6*1,5</t>
  </si>
  <si>
    <t>51</t>
  </si>
  <si>
    <t>871315221</t>
  </si>
  <si>
    <t>Kanalizační potrubí z tvrdého PVC v otevřeném výkopu ve sklonu do 20 %, hladkého plnostěnného jednovrstvého, tuhost třídy SN 8 DN 160</t>
  </si>
  <si>
    <t>108</t>
  </si>
  <si>
    <t>https://podminky.urs.cz/item/CS_URS_2023_01/871315221</t>
  </si>
  <si>
    <t>(4+6+15+7,5)</t>
  </si>
  <si>
    <t>5*1</t>
  </si>
  <si>
    <t>877315211</t>
  </si>
  <si>
    <t>Montáž tvarovek na kanalizačním potrubí z trub z plastu z tvrdého PVC nebo z polypropylenu v otevřeném výkopu jednoosých DN 160</t>
  </si>
  <si>
    <t>kus</t>
  </si>
  <si>
    <t>110</t>
  </si>
  <si>
    <t>https://podminky.urs.cz/item/CS_URS_2023_01/877315211</t>
  </si>
  <si>
    <t>18+9+4+4</t>
  </si>
  <si>
    <t>53</t>
  </si>
  <si>
    <t>28611363</t>
  </si>
  <si>
    <t>koleno kanalizační PVC KG 160x87°</t>
  </si>
  <si>
    <t>112</t>
  </si>
  <si>
    <t>5*2+4*2</t>
  </si>
  <si>
    <t>28611361</t>
  </si>
  <si>
    <t>koleno kanalizační PVC KG 160x45°</t>
  </si>
  <si>
    <t>114</t>
  </si>
  <si>
    <t>5+4</t>
  </si>
  <si>
    <t>55</t>
  </si>
  <si>
    <t>28611360</t>
  </si>
  <si>
    <t>koleno kanalizace PVC KG 160x30°</t>
  </si>
  <si>
    <t>116</t>
  </si>
  <si>
    <t>28611504</t>
  </si>
  <si>
    <t>redukce kanalizační PVC 160/110</t>
  </si>
  <si>
    <t>118</t>
  </si>
  <si>
    <t>57</t>
  </si>
  <si>
    <t>877315221</t>
  </si>
  <si>
    <t>Montáž tvarovek na kanalizačním potrubí z trub z plastu z tvrdého PVC nebo z polypropylenu v otevřeném výkopu dvouosých DN 160</t>
  </si>
  <si>
    <t>120</t>
  </si>
  <si>
    <t>https://podminky.urs.cz/item/CS_URS_2023_01/877315221</t>
  </si>
  <si>
    <t>28611392</t>
  </si>
  <si>
    <t>odbočka kanalizační PVC s hrdlem 160/160/45°</t>
  </si>
  <si>
    <t>122</t>
  </si>
  <si>
    <t>59</t>
  </si>
  <si>
    <t>892351111</t>
  </si>
  <si>
    <t>Tlakové zkoušky vodou na potrubí DN 150 nebo 200</t>
  </si>
  <si>
    <t>124</t>
  </si>
  <si>
    <t>https://podminky.urs.cz/item/CS_URS_2023_01/892351111</t>
  </si>
  <si>
    <t>892372111</t>
  </si>
  <si>
    <t>Tlakové zkoušky vodou zabezpečení konců potrubí při tlakových zkouškách DN do 300</t>
  </si>
  <si>
    <t>126</t>
  </si>
  <si>
    <t>https://podminky.urs.cz/item/CS_URS_2023_01/892372111</t>
  </si>
  <si>
    <t>61</t>
  </si>
  <si>
    <t>895941111</t>
  </si>
  <si>
    <t>Zřízení vpusti kanalizační uliční z betonových dílců typ UV-50 normální</t>
  </si>
  <si>
    <t>128</t>
  </si>
  <si>
    <t>59223852</t>
  </si>
  <si>
    <t>dno pro uliční vpusť s kalovou prohlubní betonové 450x300x50mm</t>
  </si>
  <si>
    <t>130</t>
  </si>
  <si>
    <t>63</t>
  </si>
  <si>
    <t>59223854</t>
  </si>
  <si>
    <t>skruž pro uliční vpusť s výtokovým otvorem PVC betonová 450x350x50mm</t>
  </si>
  <si>
    <t>132</t>
  </si>
  <si>
    <t>59223857</t>
  </si>
  <si>
    <t>skruž pro uliční vpusť horní betonová 450x295x50mm</t>
  </si>
  <si>
    <t>134</t>
  </si>
  <si>
    <t>65</t>
  </si>
  <si>
    <t>59223864</t>
  </si>
  <si>
    <t>prstenec pro uliční vpusť vyrovnávací betonový 390x60x130mm</t>
  </si>
  <si>
    <t>136</t>
  </si>
  <si>
    <t>899203112</t>
  </si>
  <si>
    <t>Osazení mříží litinových včetně rámů a košů na bahno pro třídu zatížení B125, C250</t>
  </si>
  <si>
    <t>138</t>
  </si>
  <si>
    <t>https://podminky.urs.cz/item/CS_URS_2023_01/899203112</t>
  </si>
  <si>
    <t>67</t>
  </si>
  <si>
    <t>55242320</t>
  </si>
  <si>
    <t>mříž vtoková litinová plochá 500x500mm</t>
  </si>
  <si>
    <t>140</t>
  </si>
  <si>
    <t>592238760</t>
  </si>
  <si>
    <t>rám zabetonovaný DIN 19583-9 500/500 mm</t>
  </si>
  <si>
    <t>142</t>
  </si>
  <si>
    <t>69</t>
  </si>
  <si>
    <t>592238750</t>
  </si>
  <si>
    <t>koš pozink. D1 DIN 4052, nízký, pro rám 500/300</t>
  </si>
  <si>
    <t>144</t>
  </si>
  <si>
    <t>899202211</t>
  </si>
  <si>
    <t>Demontáž mříží litinových včetně rámů, hmotnosti jednotlivě přes 50 do 100 Kg</t>
  </si>
  <si>
    <t>146</t>
  </si>
  <si>
    <t>https://podminky.urs.cz/item/CS_URS_2023_01/899202211</t>
  </si>
  <si>
    <t>Stávající UV</t>
  </si>
  <si>
    <t>2+1+1+1</t>
  </si>
  <si>
    <t>71</t>
  </si>
  <si>
    <t>899431111</t>
  </si>
  <si>
    <t>Výšková úprava uličního vstupu nebo vpusti do 200 mm zvýšením krycího hrnce, šoupěte nebo hydrantu bez úpravy armatur</t>
  </si>
  <si>
    <t>148</t>
  </si>
  <si>
    <t>https://podminky.urs.cz/item/CS_URS_2023_01/899431111</t>
  </si>
  <si>
    <t>Ostatní konstrukce a práce, bourání</t>
  </si>
  <si>
    <t>891410001</t>
  </si>
  <si>
    <t>Půlené chráničky stávajících sítí</t>
  </si>
  <si>
    <t>150</t>
  </si>
  <si>
    <t>24,6+60</t>
  </si>
  <si>
    <t>73</t>
  </si>
  <si>
    <t>914111111</t>
  </si>
  <si>
    <t>Montáž svislé dopravní značky základní velikosti do 1 m2 objímkami na sloupky nebo konzoly</t>
  </si>
  <si>
    <t>152</t>
  </si>
  <si>
    <t>https://podminky.urs.cz/item/CS_URS_2023_01/914111111</t>
  </si>
  <si>
    <t>404440140</t>
  </si>
  <si>
    <t>značka dopravní svislá reflexní výstražná AL 3M A1 - A30, P1,P4 900 mm</t>
  </si>
  <si>
    <t>808933844</t>
  </si>
  <si>
    <t>75</t>
  </si>
  <si>
    <t>914511112</t>
  </si>
  <si>
    <t>Montáž sloupku dopravních značek délky do 3,5 m do hliníkové patky pro sloupek D 60 mm</t>
  </si>
  <si>
    <t>156</t>
  </si>
  <si>
    <t>https://podminky.urs.cz/item/CS_URS_2023_01/914511112</t>
  </si>
  <si>
    <t>40445225</t>
  </si>
  <si>
    <t>sloupek pro dopravní značku Zn D 60mm v 3,5m</t>
  </si>
  <si>
    <t>158</t>
  </si>
  <si>
    <t>77</t>
  </si>
  <si>
    <t>40445240</t>
  </si>
  <si>
    <t>patka pro sloupek Al D 60mm</t>
  </si>
  <si>
    <t>160</t>
  </si>
  <si>
    <t>40445253</t>
  </si>
  <si>
    <t>víčko plastové na sloupek D 60mm</t>
  </si>
  <si>
    <t>162</t>
  </si>
  <si>
    <t>79</t>
  </si>
  <si>
    <t>40445256</t>
  </si>
  <si>
    <t>svorka upínací na sloupek dopravní značky D 60mm</t>
  </si>
  <si>
    <t>164</t>
  </si>
  <si>
    <t>915121111</t>
  </si>
  <si>
    <t>Vodorovné dopravní značení stříkané barvou vodící čára bílá šířky 250 mm souvislá základní</t>
  </si>
  <si>
    <t>166</t>
  </si>
  <si>
    <t>https://podminky.urs.cz/item/CS_URS_2023_01/915121111</t>
  </si>
  <si>
    <t>Podél chodníku</t>
  </si>
  <si>
    <t>8,7+6,95+13,44+3,63+12,38+6,29+1,3+14,05+16,78+15,34+3,95+13,45</t>
  </si>
  <si>
    <t>81</t>
  </si>
  <si>
    <t>915491211</t>
  </si>
  <si>
    <t>Osazení vodicího proužku z betonových prefabrikovaných desek tl. do 120 mm do lože z cementové malty tl. 20 mm, s vyplněním a zatřením spár cementovou maltou s podkladní vrstvou z betonu prostého tl. 50 až 100 mm šířka proužku 250 mm</t>
  </si>
  <si>
    <t>168</t>
  </si>
  <si>
    <t>https://podminky.urs.cz/item/CS_URS_2023_01/915491211</t>
  </si>
  <si>
    <t>"krajníky" 13,5+14,5+15,5+13,5</t>
  </si>
  <si>
    <t>59218002</t>
  </si>
  <si>
    <t>krajník betonový silniční 500x250x100mm</t>
  </si>
  <si>
    <t>170</t>
  </si>
  <si>
    <t>57,000</t>
  </si>
  <si>
    <t>57*1,02 'Přepočtené koeficientem množství</t>
  </si>
  <si>
    <t>83</t>
  </si>
  <si>
    <t>915611111</t>
  </si>
  <si>
    <t>Předznačení pro vodorovné značení stříkané barvou nebo prováděné z nátěrových hmot liniové dělicí čáry, vodicí proužky</t>
  </si>
  <si>
    <t>172</t>
  </si>
  <si>
    <t>https://podminky.urs.cz/item/CS_URS_2023_01/915611111</t>
  </si>
  <si>
    <t>916131213</t>
  </si>
  <si>
    <t>Osazení silničního obrubníku betonového se zřízením lože, s vyplněním a zatřením spár cementovou maltou stojatého s boční opěrou z betonu prostého, do lože z betonu prostého</t>
  </si>
  <si>
    <t>174</t>
  </si>
  <si>
    <t>https://podminky.urs.cz/item/CS_URS_2023_01/916131213</t>
  </si>
  <si>
    <t>"obruby silniční" 8,7+6,95+4,03+4,27+3,63+12,38+6,29+6,1+6,18+16,8+6,9-2-2-2-2+7,23+3,95+7,85+7,85</t>
  </si>
  <si>
    <t>"obruby snížené" 5,95+3,83+2*0,5+4,65*2+0,5*2+0,3*2+7,74+2*5,68+0,45+8+4,2+3,5*2+0,2*2</t>
  </si>
  <si>
    <t>"obruby přechodové" 2+2+2+2</t>
  </si>
  <si>
    <t>85</t>
  </si>
  <si>
    <t>59217023</t>
  </si>
  <si>
    <t>obrubník betonový chodníkový 1000x150x250mm</t>
  </si>
  <si>
    <t>176</t>
  </si>
  <si>
    <t>59217029</t>
  </si>
  <si>
    <t>obrubník betonový silniční nájezdový 1000x150x150mm</t>
  </si>
  <si>
    <t>178</t>
  </si>
  <si>
    <t>87</t>
  </si>
  <si>
    <t>59217030</t>
  </si>
  <si>
    <t>obrubník betonový silniční přechodový 1000x150x150-250mm</t>
  </si>
  <si>
    <t>180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</si>
  <si>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</si>
  <si>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</si>
  <si>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182</t>
  </si>
  <si>
    <t>https://podminky.urs.cz/item/CS_URS_2023_01/916231213</t>
  </si>
  <si>
    <t>"obruby chodníkové" 19+10,24+10,12+0,5+0,5+10,74+22+9,5+11,53+12,59+0,5+14,99+11,18+12,5+0,6+13,7+0,6+0,5</t>
  </si>
  <si>
    <t>89</t>
  </si>
  <si>
    <t>59217001</t>
  </si>
  <si>
    <t>obrubník betonový zahradní 1000x50x250mm</t>
  </si>
  <si>
    <t>184</t>
  </si>
  <si>
    <t>161,290</t>
  </si>
  <si>
    <t>161,29*1,02 'Přepočtené koeficientem množství</t>
  </si>
  <si>
    <t>916991121</t>
  </si>
  <si>
    <t>Lože pod obrubníky, krajníky nebo obruby z dlažebních kostek z betonu prostého</t>
  </si>
  <si>
    <t>186</t>
  </si>
  <si>
    <t>https://podminky.urs.cz/item/CS_URS_2023_01/916991121</t>
  </si>
  <si>
    <t>91</t>
  </si>
  <si>
    <t>919121122</t>
  </si>
  <si>
    <t>Utěsnění dilatačních spár zálivkou za studena v cementobetonovém nebo živičném krytu včetně adhezního nátěru s těsnicím profilem pod zálivkou, pro komůrky šířky 15 mm, hloubky 30 mm</t>
  </si>
  <si>
    <t>188</t>
  </si>
  <si>
    <t>https://podminky.urs.cz/item/CS_URS_2023_01/919121122</t>
  </si>
  <si>
    <t>nové UV</t>
  </si>
  <si>
    <t>1,5*3*5</t>
  </si>
  <si>
    <t>919735112</t>
  </si>
  <si>
    <t>Řezání stávajícího živičného krytu nebo podkladu hloubky přes 50 do 100 mm</t>
  </si>
  <si>
    <t>190</t>
  </si>
  <si>
    <t>https://podminky.urs.cz/item/CS_URS_2023_01/919735112</t>
  </si>
  <si>
    <t>93</t>
  </si>
  <si>
    <t>935113111</t>
  </si>
  <si>
    <t>Osazení odvodňovacího žlabu s krycím roštem polymerbetonového šířky do 200 mm</t>
  </si>
  <si>
    <t>192</t>
  </si>
  <si>
    <t>https://podminky.urs.cz/item/CS_URS_2023_01/935113111</t>
  </si>
  <si>
    <t>"odvodňovací žlaby" 9+4,5+4+3,5</t>
  </si>
  <si>
    <t>592271000</t>
  </si>
  <si>
    <t>žlab odvodňovací  100x16x16 cm, bez spádu dna</t>
  </si>
  <si>
    <t>194</t>
  </si>
  <si>
    <t>95</t>
  </si>
  <si>
    <t>592271650</t>
  </si>
  <si>
    <t>kryt štěrbinový litinový, tř. D400  50x14,9x2 cm, černý</t>
  </si>
  <si>
    <t>196</t>
  </si>
  <si>
    <t>21,000*2</t>
  </si>
  <si>
    <t>592271850</t>
  </si>
  <si>
    <t>příslušenství  -vpusť odtoková, s pozinkovaným košem, 50x16x50 cm</t>
  </si>
  <si>
    <t>198</t>
  </si>
  <si>
    <t>97</t>
  </si>
  <si>
    <t>592272070</t>
  </si>
  <si>
    <t>příslušenství, kalový koš z PVC pro odtokovou vpusť</t>
  </si>
  <si>
    <t>200</t>
  </si>
  <si>
    <t>592272050</t>
  </si>
  <si>
    <t>příslušenství -uzavřená čelní stěna, z pz oceli s nátrubkem z PE, 16x21,4cm,DN 100, typ 010</t>
  </si>
  <si>
    <t>202</t>
  </si>
  <si>
    <t>997</t>
  </si>
  <si>
    <t>Přesun sutě</t>
  </si>
  <si>
    <t>99</t>
  </si>
  <si>
    <t>997221551</t>
  </si>
  <si>
    <t>Vodorovná doprava suti bez naložení, ale se složením a s hrubým urovnáním ze sypkých materiálů, na vzdálenost do 1 km</t>
  </si>
  <si>
    <t>204</t>
  </si>
  <si>
    <t>https://podminky.urs.cz/item/CS_URS_2023_01/997221551</t>
  </si>
  <si>
    <t>997221559</t>
  </si>
  <si>
    <t>Vodorovná doprava suti bez naložení, ale se složením a s hrubým urovnáním Příplatek k ceně za každý další i započatý 1 km přes 1 km</t>
  </si>
  <si>
    <t>206</t>
  </si>
  <si>
    <t>https://podminky.urs.cz/item/CS_URS_2023_01/997221559</t>
  </si>
  <si>
    <t>101</t>
  </si>
  <si>
    <t>997221611</t>
  </si>
  <si>
    <t>Nakládání na dopravní prostředky pro vodorovnou dopravu suti</t>
  </si>
  <si>
    <t>208</t>
  </si>
  <si>
    <t>https://podminky.urs.cz/item/CS_URS_2023_01/997221611</t>
  </si>
  <si>
    <t>998</t>
  </si>
  <si>
    <t>Přesun hmot</t>
  </si>
  <si>
    <t>998225111</t>
  </si>
  <si>
    <t>Přesun hmot pro komunikace s krytem z kameniva, monolitickým betonovým nebo živičným dopravní vzdálenost do 200 m jakékoliv délky objektu</t>
  </si>
  <si>
    <t>216</t>
  </si>
  <si>
    <t>https://podminky.urs.cz/item/CS_URS_2023_01/998225111</t>
  </si>
  <si>
    <t>SO.02.1 - Dopravně inženýrská opatření - I.etapa</t>
  </si>
  <si>
    <t>VRN - Vedlejší rozpočtové náklady</t>
  </si>
  <si>
    <t xml:space="preserve">    VRN3 - Zařízení staveniště</t>
  </si>
  <si>
    <t>913111111</t>
  </si>
  <si>
    <t>Montáž a demontáž dočasných dopravních značek zařízení pro upevnění samostatných značek podstavce plastového</t>
  </si>
  <si>
    <t>https://podminky.urs.cz/item/CS_URS_2023_01/913111111</t>
  </si>
  <si>
    <t>913111115</t>
  </si>
  <si>
    <t>Montáž a demontáž dočasných dopravních značek samostatných značek základních</t>
  </si>
  <si>
    <t>https://podminky.urs.cz/item/CS_URS_2023_01/913111115</t>
  </si>
  <si>
    <t>913111216</t>
  </si>
  <si>
    <t>Montáž a demontáž dočasných dopravních značek Příplatek za první a každý další den použití dočasných dopravních značek k ceně 11-1116</t>
  </si>
  <si>
    <t>https://podminky.urs.cz/item/CS_URS_2023_01/913111216</t>
  </si>
  <si>
    <t>13,000*30</t>
  </si>
  <si>
    <t>913321111</t>
  </si>
  <si>
    <t>Montáž a demontáž dočasných dopravních vodících zařízení směrové desky základní</t>
  </si>
  <si>
    <t>https://podminky.urs.cz/item/CS_URS_2023_01/913321111</t>
  </si>
  <si>
    <t>913321115</t>
  </si>
  <si>
    <t>Montáž a demontáž dočasných dopravních vodících zařízení soupravy směrových desek s výstražným světlem 3 desky</t>
  </si>
  <si>
    <t>https://podminky.urs.cz/item/CS_URS_2023_01/913321115</t>
  </si>
  <si>
    <t>913321116</t>
  </si>
  <si>
    <t>Montáž a demontáž dočasných dopravních vodících zařízení soupravy směrových desek s výstražným světlem 5 desek</t>
  </si>
  <si>
    <t>https://podminky.urs.cz/item/CS_URS_2023_01/913321116</t>
  </si>
  <si>
    <t>913321211</t>
  </si>
  <si>
    <t>Montáž a demontáž dočasných dopravních vodících zařízení Příplatek za první a každý další den použití dočasných dopravních vodících zařízení k ceně 32-1111</t>
  </si>
  <si>
    <t>https://podminky.urs.cz/item/CS_URS_2023_01/913321211</t>
  </si>
  <si>
    <t>2*30</t>
  </si>
  <si>
    <t>913321215</t>
  </si>
  <si>
    <t>Montáž a demontáž dočasných dopravních vodících zařízení Příplatek za první a každý další den použití dočasných dopravních vodících zařízení k ceně 32-1115</t>
  </si>
  <si>
    <t>https://podminky.urs.cz/item/CS_URS_2023_01/913321215</t>
  </si>
  <si>
    <t>913321216</t>
  </si>
  <si>
    <t>Montáž a demontáž dočasných dopravních vodících zařízení Příplatek za první a každý další den použití dočasných dopravních vodících zařízení k ceně 32-1116</t>
  </si>
  <si>
    <t>https://podminky.urs.cz/item/CS_URS_2023_01/913321216</t>
  </si>
  <si>
    <t>913911113</t>
  </si>
  <si>
    <t>Montáž a demontáž akumulátorů a zásobníků dočasného dopravního značení akumulátoru olověného 12V/180 Ah</t>
  </si>
  <si>
    <t>https://podminky.urs.cz/item/CS_URS_2023_01/913911113</t>
  </si>
  <si>
    <t>913911122</t>
  </si>
  <si>
    <t>Montáž a demontáž akumulátorů a zásobníků dočasného dopravního značení zásobníku na akumulátor a řídící jednotku ocelového</t>
  </si>
  <si>
    <t>https://podminky.urs.cz/item/CS_URS_2023_01/913911122</t>
  </si>
  <si>
    <t>913911222</t>
  </si>
  <si>
    <t>Montáž a demontáž akumulátorů a zásobníků dočasného dopravního značení Příplatek za první a každý další den použití akumulátorů a zásobníků dočasného dopravního značení k ceně 91-1122</t>
  </si>
  <si>
    <t>https://podminky.urs.cz/item/CS_URS_2023_01/913911222</t>
  </si>
  <si>
    <t>Vedlejší rozpočtové náklady</t>
  </si>
  <si>
    <t>VRN3</t>
  </si>
  <si>
    <t>Zařízení staveniště</t>
  </si>
  <si>
    <t>034403000</t>
  </si>
  <si>
    <t>Osvětlení staveniště</t>
  </si>
  <si>
    <t>…</t>
  </si>
  <si>
    <t>https://podminky.urs.cz/item/CS_URS_2023_01/034403000</t>
  </si>
  <si>
    <t>II. - etapa</t>
  </si>
  <si>
    <t>SO.01.2 - Komunikace - II. etapa</t>
  </si>
  <si>
    <t>112101102</t>
  </si>
  <si>
    <t>Odstranění stromů s odřezáním kmene a s odvětvením listnatých, průměru kmene přes 300 do 500 mm</t>
  </si>
  <si>
    <t>https://podminky.urs.cz/item/CS_URS_2023_01/112101102</t>
  </si>
  <si>
    <t>112111111</t>
  </si>
  <si>
    <t>Spálení větví stromů všech druhů stromů o průměru kmene přes 0,10 m na hromadách</t>
  </si>
  <si>
    <t>https://podminky.urs.cz/item/CS_URS_2023_01/112111111</t>
  </si>
  <si>
    <t>112201114</t>
  </si>
  <si>
    <t>Odstranění pařezu v rovině nebo na svahu do 1:5 o průměru pařezu na řezné ploše přes 400 do 500 mm</t>
  </si>
  <si>
    <t>https://podminky.urs.cz/item/CS_URS_2023_01/112201114</t>
  </si>
  <si>
    <t>112211112</t>
  </si>
  <si>
    <t>Spálení pařezů na hromadách průměru přes 0,30 do 0,50 m</t>
  </si>
  <si>
    <t>https://podminky.urs.cz/item/CS_URS_2023_01/112211112</t>
  </si>
  <si>
    <t>113106122</t>
  </si>
  <si>
    <t>Rozebrání dlažeb komunikací pro pěší s přemístěním hmot na skládku na vzdálenost do 3 m nebo s naložením na dopravní prostředek s ložem z kameniva nebo živice a s jakoukoliv výplní spár ručně z kamenných dlaždic nebo desek</t>
  </si>
  <si>
    <t>https://podminky.urs.cz/item/CS_URS_2023_01/113106122</t>
  </si>
  <si>
    <t>"stávající kamenná dlažba" 50</t>
  </si>
  <si>
    <t>"podél komunikace" (4,09+11,38+14,26+11,96+18,46+9,26+27,31+6,58+17,36+6,02+20,72+2)*0,2</t>
  </si>
  <si>
    <t>113203111</t>
  </si>
  <si>
    <t>Vytrhání obrub s vybouráním lože, s přemístěním hmot na skládku na vzdálenost do 3 m nebo s naložením na dopravní prostředek z dlažebních kostek</t>
  </si>
  <si>
    <t>https://podminky.urs.cz/item/CS_URS_2023_01/113203111</t>
  </si>
  <si>
    <t>6,8*3</t>
  </si>
  <si>
    <t>129001101</t>
  </si>
  <si>
    <t>Příplatek k cenám vykopávek za ztížení vykopávky v blízkosti podzemního vedení nebo výbušnin v horninách jakékoliv třídy</t>
  </si>
  <si>
    <t>https://podminky.urs.cz/item/CS_URS_2023_01/129001101</t>
  </si>
  <si>
    <t>(13)*1*0,3</t>
  </si>
  <si>
    <t>121151123</t>
  </si>
  <si>
    <t>Sejmutí ornice strojně při souvislé ploše přes 500 m2, tl. vrstvy do 200 mm</t>
  </si>
  <si>
    <t>https://podminky.urs.cz/item/CS_URS_2023_01/121151123</t>
  </si>
  <si>
    <t>"stávající zelené plochy" (703,5+82)</t>
  </si>
  <si>
    <t>"stávající kamenná dlažba" -50</t>
  </si>
  <si>
    <t>"chodník - zámková dlažba" (45,4-1,6-0,55+226,7-0,6-1,5-2,35-0,95+12,96-2,6-0,8-11,2-6,1)*0,3</t>
  </si>
  <si>
    <t>"chodník - slepecká"(1,6+0,55+0,6+1,5+2,35+0,95+2,6+0,8)*0,3</t>
  </si>
  <si>
    <t>"vjezd - živice" (48,53)*0,52</t>
  </si>
  <si>
    <t>"vjezd - zámková dlažba" (11,2)*0,52</t>
  </si>
  <si>
    <t>"vjezd - slepcká dlažba" (6,1)*0,52</t>
  </si>
  <si>
    <t>"vjezd - žulová dlažba" (19,33)*0,53</t>
  </si>
  <si>
    <t>"obruby silniční" (2,59+2+20,72-1+6,02-1,6-1+17,6+2+3,05+6,58+12,71-2,2-2+13,11-2,2-2+9,26+18,46+11,96+2,33-1+2,57-1+11,38+4,09)*0,2*0,5</t>
  </si>
  <si>
    <t>"obruby snížené" (1,58+1,6+2,2+27,31+2,2+9,4+3,26+3,28+6,2+4,3)*0,2*0,5</t>
  </si>
  <si>
    <t>"obruby přechodové" (1+1+2+2+1+1)*0,2*0,5</t>
  </si>
  <si>
    <t>"obruby chodníkové" (2,81+1,5+2,93+4,39+4,12+2,73+5,88+6,96+13,44+1,08+13,29+11,81+28,58+28,71+19,45+19,47+24,74+24,76+21,57+21,58+19,65+19,6)*0,1*0,3</t>
  </si>
  <si>
    <t>"obruby chodníkové" (2*3,68+2,54+3,81+1,92+2,23+4,44+5,94+2,85+1,08+4,39+11,46+23,36+12,26+17,7+0,6+4,1+1,61)*0,1*0,3</t>
  </si>
  <si>
    <t>"krajníky" (27,31+16,35+14,26)*0,3*0,5</t>
  </si>
  <si>
    <t>"odvodňovací žlaby" (3,82)*0,2*0,5</t>
  </si>
  <si>
    <t>"odpočet stávajících podkladů"  -50*0,15</t>
  </si>
  <si>
    <t>132251101</t>
  </si>
  <si>
    <t>Hloubení nezapažených rýh šířky do 800 mm strojně s urovnáním dna do předepsaného profilu a spádu v hornině třídy těžitelnosti I skupiny 3 do 20 m3</t>
  </si>
  <si>
    <t>https://podminky.urs.cz/item/CS_URS_2023_01/132251101</t>
  </si>
  <si>
    <t>15*0,6*1,5</t>
  </si>
  <si>
    <t>15*1,5*2</t>
  </si>
  <si>
    <t>162201402</t>
  </si>
  <si>
    <t>Vodorovné přemístění větví, kmenů nebo pařezů s naložením, složením a dopravou do 1000 m větví stromů listnatých, průměru kmene přes 300 do 500 mm</t>
  </si>
  <si>
    <t>https://podminky.urs.cz/item/CS_URS_2023_01/162201402</t>
  </si>
  <si>
    <t>162201412</t>
  </si>
  <si>
    <t>Vodorovné přemístění větví, kmenů nebo pařezů s naložením, složením a dopravou do 1000 m kmenů stromů listnatých, průměru přes 300 do 500 mm</t>
  </si>
  <si>
    <t>https://podminky.urs.cz/item/CS_URS_2023_01/162201412</t>
  </si>
  <si>
    <t>162201422</t>
  </si>
  <si>
    <t>Vodorovné přemístění větví, kmenů nebo pařezů s naložením, složením a dopravou do 1000 m pařezů kmenů, průměru přes 300 do 500 mm</t>
  </si>
  <si>
    <t>https://podminky.urs.cz/item/CS_URS_2023_01/162201422</t>
  </si>
  <si>
    <t>162301932</t>
  </si>
  <si>
    <t>Vodorovné přemístění větví, kmenů nebo pařezů s naložením, složením a dopravou Příplatek k cenám za každých dalších i započatých 1000 m přes 1000 m větví stromů listnatých, průměru kmene přes 300 do 500 mm</t>
  </si>
  <si>
    <t>1091068822</t>
  </si>
  <si>
    <t>https://podminky.urs.cz/item/CS_URS_2023_01/162301932</t>
  </si>
  <si>
    <t>8*4 'Přepočtené koeficientem množství</t>
  </si>
  <si>
    <t>162301952</t>
  </si>
  <si>
    <t>Vodorovné přemístění větví, kmenů nebo pařezů s naložením, složením a dopravou Příplatek k cenám za každých dalších i započatých 1000 m přes 1000 m kmenů stromů listnatých, o průměru přes 300 do 500 mm</t>
  </si>
  <si>
    <t>1988359317</t>
  </si>
  <si>
    <t>https://podminky.urs.cz/item/CS_URS_2023_01/162301952</t>
  </si>
  <si>
    <t>162301972</t>
  </si>
  <si>
    <t>Vodorovné přemístění větví, kmenů nebo pařezů s naložením, složením a dopravou Příplatek k cenám za každých dalších i započatých 1000 m přes 1000 m pařezů kmenů, průměru přes 300 do 500 mm</t>
  </si>
  <si>
    <t>1112076362</t>
  </si>
  <si>
    <t>https://podminky.urs.cz/item/CS_URS_2023_01/162301972</t>
  </si>
  <si>
    <t>73,55</t>
  </si>
  <si>
    <t>"odkopávky" 158,752</t>
  </si>
  <si>
    <t>"rýhy" 13,5</t>
  </si>
  <si>
    <t>172,252*10</t>
  </si>
  <si>
    <t>172,252*1,85</t>
  </si>
  <si>
    <t>15*0,6*1,1</t>
  </si>
  <si>
    <t>9,9*2,1</t>
  </si>
  <si>
    <t>15*0,3*0,6-3,14*0,075*0,075*15</t>
  </si>
  <si>
    <t>"chodník - zámková dlažba" (45,4-1,6-0,55+226,7-0,6-1,5-2,35-0,95+12,96-2,6-0,8-11,2-6,1)</t>
  </si>
  <si>
    <t>"chodník - slepecká"(1,6+0,55+0,6+1,5+2,35+0,95+2,6+0,8)</t>
  </si>
  <si>
    <t>"vjezd - živice" (48,53)</t>
  </si>
  <si>
    <t>"vjezd - zámková dlažba" (11,2)</t>
  </si>
  <si>
    <t>"vjezd - slepcká dlažba" (6,1)</t>
  </si>
  <si>
    <t>"vjezd - žulová dlažba" (19,33)</t>
  </si>
  <si>
    <t>"obruby silniční" (2,59+2+20,72-1+6,02-1,6-1+17,6+2+3,05+6,58+12,71-2,2-2+13,11-2,2-2+9,26+18,46+11,96+2,33-1+2,57-1+11,38+4,09)*0,2</t>
  </si>
  <si>
    <t>"obruby snížené" (1,58+1,6+2,2+27,31+2,2+9,4+3,26+3,28+6,2+4,3)*0,2</t>
  </si>
  <si>
    <t>"obruby přechodové" (1+1+2+2+1+1)*0,2</t>
  </si>
  <si>
    <t>"obruby chodníkové" (2,81+1,5+2,93+4,39+4,12+2,73+5,88+6,96+13,44+1,08+13,29+11,81+28,58+28,71+19,45+19,47+24,74+24,76+21,57+21,58+19,65+19,6)*0,1</t>
  </si>
  <si>
    <t>"obruby chodníkové" (2*3,68+2,54+3,81+1,92+2,23+4,44+5,94+2,85+1,08+4,39+11,46+23,36+12,26+17,7+0,6+4,1+1,61)*0,1</t>
  </si>
  <si>
    <t>"krajníky" (27,31+16,35+14,26)*0,3</t>
  </si>
  <si>
    <t>"odvodňovací žlaby" (3,82)*0,2</t>
  </si>
  <si>
    <t>15*0,6*0,1</t>
  </si>
  <si>
    <t>"obruby snížené" (9,4+3,26+3,28+6,2+4,3)*0,2</t>
  </si>
  <si>
    <t>"krajníky" (14,26)*0,3</t>
  </si>
  <si>
    <t>564851114</t>
  </si>
  <si>
    <t>Podklad ze štěrkodrti ŠD s rozprostřením a zhutněním plochy přes 100 m2, po zhutnění tl. 180 mm</t>
  </si>
  <si>
    <t>https://podminky.urs.cz/item/CS_URS_2023_01/564851114</t>
  </si>
  <si>
    <t>564962111</t>
  </si>
  <si>
    <t>Podklad z mechanicky zpevněného kameniva MZK (minerální beton) s rozprostřením a s hutněním, po zhutnění tl. 200 mm</t>
  </si>
  <si>
    <t>https://podminky.urs.cz/item/CS_URS_2023_01/564962111</t>
  </si>
  <si>
    <t>565165111</t>
  </si>
  <si>
    <t>Asfaltový beton vrstva podkladní ACP 16 (obalované kamenivo střednězrnné - OKS) s rozprostřením a zhutněním v pruhu šířky přes 1,5 do 3 m, po zhutnění tl. 80 mm</t>
  </si>
  <si>
    <t>https://podminky.urs.cz/item/CS_URS_2023_01/565165111</t>
  </si>
  <si>
    <t>"vjezd - živice" (48,53)*2</t>
  </si>
  <si>
    <t>577134111</t>
  </si>
  <si>
    <t>Asfaltový beton vrstva obrusná ACO 11 (ABS) s rozprostřením a se zhutněním z nemodifikovaného asfaltu v pruhu šířky do 3 m tř. I, po zhutnění tl. 40 mm</t>
  </si>
  <si>
    <t>https://podminky.urs.cz/item/CS_URS_2023_01/577134111</t>
  </si>
  <si>
    <t>577176111</t>
  </si>
  <si>
    <t>Asfaltový beton vrstva ložní ACL 22 (ABVH) s rozprostřením a zhutněním z nemodifikovaného asfaltu v pruhu šířky do 3 m, po zhutnění tl. 80 mm</t>
  </si>
  <si>
    <t>https://podminky.urs.cz/item/CS_URS_2023_01/577176111</t>
  </si>
  <si>
    <t>102092216</t>
  </si>
  <si>
    <t>-1404233856</t>
  </si>
  <si>
    <t>19,33*1,02 'Přepočtené koeficientem množství</t>
  </si>
  <si>
    <t>59245006</t>
  </si>
  <si>
    <t>dlažba tvar obdélník betonová pro nevidomé 200x100x60mm barevná</t>
  </si>
  <si>
    <t>2*0,6*0,6*1,5</t>
  </si>
  <si>
    <t>1*2</t>
  </si>
  <si>
    <t>404442380</t>
  </si>
  <si>
    <t>značka svislá reflexní AL- 3M 750 x 750 mm</t>
  </si>
  <si>
    <t>154</t>
  </si>
  <si>
    <t>4,09+11,38+14,26+11,96+18,46+9,26+27,31+6,58+30,7</t>
  </si>
  <si>
    <t>"krajníky" (27,31+16,35+14,26)</t>
  </si>
  <si>
    <t>57,92</t>
  </si>
  <si>
    <t>57,92*1,02 'Přepočtené koeficientem množství</t>
  </si>
  <si>
    <t>57,92*2</t>
  </si>
  <si>
    <t>"obruby silniční" (2,59+2+20,72-1+6,02-1,6-1+17,6+2+3,05+6,58+12,71-2,2-2+13,11-2,2-2+9,26+18,46+11,96+2,33-1+2,57-1+11,38+4,09)</t>
  </si>
  <si>
    <t>"obruby snížené" (1,58+1,6+2,2+27,31+2,2+9,4+3,26+3,28+6,2+4,3)</t>
  </si>
  <si>
    <t>"obruby přechodové" (1+1+2+2+1+1)</t>
  </si>
  <si>
    <t>"obruby chodníkové" (2,81+1,5+2,93+4,39+4,12+2,73+5,88+6,96+13,44+1,08+13,29+11,81+28,58+28,71+19,45+19,47+24,74+24,76+21,57+21,58+19,65+19,6)</t>
  </si>
  <si>
    <t>"obruby chodníkové" (2*3,68+2,54+3,81+1,92+2,23+4,44+5,94+2,85+1,08+4,39+11,46+23,36+12,26+17,7+0,6+4,1+1,61)</t>
  </si>
  <si>
    <t>406,7</t>
  </si>
  <si>
    <t>406,7*1,02 'Přepočtené koeficientem množství</t>
  </si>
  <si>
    <t>"podél komunikace" (4,09+11,38+14,26+11,96+18,46+9,26+27,31+6,58+17,36+6,02+20,72+2)</t>
  </si>
  <si>
    <t>"odvodňovací žlaby" 4</t>
  </si>
  <si>
    <t>4*2</t>
  </si>
  <si>
    <t>103</t>
  </si>
  <si>
    <t>SO.02.2 - Dopravně inženýrská opatření - II. etapa</t>
  </si>
  <si>
    <t>7*30</t>
  </si>
  <si>
    <t>3*30</t>
  </si>
  <si>
    <t>4*30</t>
  </si>
  <si>
    <t>IV. - etapa</t>
  </si>
  <si>
    <t>SO.01.4 - Komunikace - IV. etapa</t>
  </si>
  <si>
    <t>"stávající zámková dlažba"51</t>
  </si>
  <si>
    <t>"stávající asfaltové plochy" 504</t>
  </si>
  <si>
    <t>113107222</t>
  </si>
  <si>
    <t>Odstranění podkladů nebo krytů strojně plochy jednotlivě přes 200 m2 s přemístěním hmot na skládku na vzdálenost do 20 m nebo s naložením na dopravní prostředek z kameniva hrubého drceného, o tl. vrstvy přes 100 do 200 mm</t>
  </si>
  <si>
    <t>https://podminky.urs.cz/item/CS_URS_2023_01/113107222</t>
  </si>
  <si>
    <t>"stávající zámková dlažba" 51</t>
  </si>
  <si>
    <t>58,5</t>
  </si>
  <si>
    <t>(57,9+13,35+116+96,37*0,2+13,5*0,2+7*0,1+40,95*0,08+31)*0,3</t>
  </si>
  <si>
    <t>132254101</t>
  </si>
  <si>
    <t>Hloubení zapažených rýh šířky do 800 mm strojně s urovnáním dna do předepsaného profilu a spádu v hornině třídy těžitelnosti I skupiny 3 do 20 m3</t>
  </si>
  <si>
    <t>-840784328</t>
  </si>
  <si>
    <t>https://podminky.urs.cz/item/CS_URS_2023_01/132254101</t>
  </si>
  <si>
    <t>6*0,6*1,5</t>
  </si>
  <si>
    <t>151102101</t>
  </si>
  <si>
    <t>Zřízení pažení a rozepření stěn rýh při překopech inženýrských sítí plochy do 20 m2 pro jakoukoliv mezerovitost příložné, hloubky do 2 m</t>
  </si>
  <si>
    <t>-1166501337</t>
  </si>
  <si>
    <t>https://podminky.urs.cz/item/CS_URS_2023_01/151102101</t>
  </si>
  <si>
    <t>6*2*1,5</t>
  </si>
  <si>
    <t>151102111</t>
  </si>
  <si>
    <t>Odstranění pažení a rozepření stěn rýh při překopech inženýrských sítí plochy do 20 m2 s uložením materiálu na vzdálenost do 3 m od kraje výkopu příložné, hloubky do 2 m</t>
  </si>
  <si>
    <t>-1948270575</t>
  </si>
  <si>
    <t>https://podminky.urs.cz/item/CS_URS_2023_01/151102111</t>
  </si>
  <si>
    <t>162251102</t>
  </si>
  <si>
    <t>Vodorovné přemístění výkopku nebo sypaniny po suchu na obvyklém dopravním prostředku, bez naložení výkopku, avšak se složením bez rozhrnutí z horniny třídy těžitelnosti I skupiny 1 až 3 na vzdálenost přes 20 do 50 m</t>
  </si>
  <si>
    <t>-1513807209</t>
  </si>
  <si>
    <t>https://podminky.urs.cz/item/CS_URS_2023_01/162251102</t>
  </si>
  <si>
    <t>301,94*0,2"dovoz ornice</t>
  </si>
  <si>
    <t>73,26+5,4-3,24</t>
  </si>
  <si>
    <t>-1114353411</t>
  </si>
  <si>
    <t>-1975614399</t>
  </si>
  <si>
    <t>6*0,6*0,9</t>
  </si>
  <si>
    <t>175151101</t>
  </si>
  <si>
    <t>Obsypání potrubí strojně sypaninou z vhodných třídy těžitelnosti I a II, skupiny 1 až 4 nebo materiálem připraveným podél výkopu ve vzdálenosti do 3 m od jeho kraje, pro jakoukoliv hloubku výkopu a míru zhutnění bez prohození sypaniny</t>
  </si>
  <si>
    <t>-469029299</t>
  </si>
  <si>
    <t>https://podminky.urs.cz/item/CS_URS_2023_01/175151101</t>
  </si>
  <si>
    <t>6*0,6*0,5</t>
  </si>
  <si>
    <t>58337310</t>
  </si>
  <si>
    <t>štěrkopísek frakce 0/4</t>
  </si>
  <si>
    <t>-890008091</t>
  </si>
  <si>
    <t>1,8*2 'Přepočtené koeficientem množství</t>
  </si>
  <si>
    <t>181111111</t>
  </si>
  <si>
    <t>Plošná úprava terénu v zemině skupiny 1 až 4 s urovnáním povrchu bez doplnění ornice souvislé plochy do 500 m2 při nerovnostech terénu přes 50 do 100 mm v rovině nebo na svahu do 1:5</t>
  </si>
  <si>
    <t>767516255</t>
  </si>
  <si>
    <t>https://podminky.urs.cz/item/CS_URS_2023_01/181111111</t>
  </si>
  <si>
    <t>181351103</t>
  </si>
  <si>
    <t>Rozprostření a urovnání ornice v rovině nebo ve svahu sklonu do 1:5 strojně při souvislé ploše přes 100 do 500 m2, tl. vrstvy do 200 mm</t>
  </si>
  <si>
    <t>-850688792</t>
  </si>
  <si>
    <t>https://podminky.urs.cz/item/CS_URS_2023_01/181351103</t>
  </si>
  <si>
    <t>181411131</t>
  </si>
  <si>
    <t>Založení trávníku na půdě předem připravené plochy do 1000 m2 výsevem včetně utažení parkového v rovině nebo na svahu do 1:5</t>
  </si>
  <si>
    <t>766634858</t>
  </si>
  <si>
    <t>https://podminky.urs.cz/item/CS_URS_2023_01/181411131</t>
  </si>
  <si>
    <t>00572410</t>
  </si>
  <si>
    <t>osivo směs travní parková</t>
  </si>
  <si>
    <t>kg</t>
  </si>
  <si>
    <t>-1366134382</t>
  </si>
  <si>
    <t>301,94*0,02 'Přepočtené koeficientem množství</t>
  </si>
  <si>
    <t>181951111</t>
  </si>
  <si>
    <t>Úprava pláně vyrovnáním výškových rozdílů strojně v hornině třídy těžitelnosti I, skupiny 1 až 3 bez zhutnění</t>
  </si>
  <si>
    <t>-1486039620</t>
  </si>
  <si>
    <t>https://podminky.urs.cz/item/CS_URS_2023_01/181951111</t>
  </si>
  <si>
    <t>"chodník - zámková dlažba" 57,9</t>
  </si>
  <si>
    <t>"chodník - slepecká dlažba" 13,35</t>
  </si>
  <si>
    <t>"žulová kostka"231</t>
  </si>
  <si>
    <t>"obruby silniční" 96,37*0,2</t>
  </si>
  <si>
    <t>"obruby snížené"13,5*0,2</t>
  </si>
  <si>
    <t>"obruby přechodové" 7*0,2</t>
  </si>
  <si>
    <t>"obruby chodníkové" 40,95*0,1</t>
  </si>
  <si>
    <t>182303111</t>
  </si>
  <si>
    <t>Doplnění zeminy nebo substrátu na travnatých plochách tloušťky do 50 mm v rovině nebo na svahu do 1:5</t>
  </si>
  <si>
    <t>793848106</t>
  </si>
  <si>
    <t>https://podminky.urs.cz/item/CS_URS_2023_01/182303111</t>
  </si>
  <si>
    <t>10371500</t>
  </si>
  <si>
    <t>substrát pro trávníky VL</t>
  </si>
  <si>
    <t>-1607467912</t>
  </si>
  <si>
    <t>301,94*0,051 'Přepočtené koeficientem množství</t>
  </si>
  <si>
    <t>451572111</t>
  </si>
  <si>
    <t>Lože pod potrubí, stoky a drobné objekty v otevřeném výkopu z kameniva drobného těženého 0 až 4 mm</t>
  </si>
  <si>
    <t>-1841363064</t>
  </si>
  <si>
    <t>https://podminky.urs.cz/item/CS_URS_2023_01/451572111</t>
  </si>
  <si>
    <t>6*0,6*0,1</t>
  </si>
  <si>
    <t>452112112</t>
  </si>
  <si>
    <t>Osazení betonových dílců prstenců nebo rámů pod poklopy a mříže, výšky do 100 mm</t>
  </si>
  <si>
    <t>1679941887</t>
  </si>
  <si>
    <t>https://podminky.urs.cz/item/CS_URS_2023_01/452112112</t>
  </si>
  <si>
    <t>-1838169686</t>
  </si>
  <si>
    <t>-886103826</t>
  </si>
  <si>
    <t>564730011</t>
  </si>
  <si>
    <t>Podklad nebo kryt z kameniva hrubého drceného vel. 8-16 mm s rozprostřením a zhutněním plochy přes 100 m2, po zhutnění tl. 100 mm</t>
  </si>
  <si>
    <t>-145848308</t>
  </si>
  <si>
    <t>https://podminky.urs.cz/item/CS_URS_2023_01/564730011</t>
  </si>
  <si>
    <t>564760111</t>
  </si>
  <si>
    <t>Podklad nebo kryt z kameniva hrubého drceného vel. 16-32 mm s rozprostřením a zhutněním plochy přes 100 m2, po zhutnění tl. 200 mm</t>
  </si>
  <si>
    <t>-132528308</t>
  </si>
  <si>
    <t>https://podminky.urs.cz/item/CS_URS_2023_01/564760111</t>
  </si>
  <si>
    <t>56690123R</t>
  </si>
  <si>
    <t>Vyspravení podkladu po překopech inženýrských sítí plochy přes 15 m2 s rozprostřením a zhutněním štěrkodrtí tl. 180 mm</t>
  </si>
  <si>
    <t>1424648487</t>
  </si>
  <si>
    <t>566901261</t>
  </si>
  <si>
    <t>Vyspravení podkladu po překopech inženýrských sítí plochy přes 15 m2 s rozprostřením a zhutněním obalovaným kamenivem ACP (OK) tl. 100 mm</t>
  </si>
  <si>
    <t>-1996615153</t>
  </si>
  <si>
    <t>https://podminky.urs.cz/item/CS_URS_2023_01/566901261</t>
  </si>
  <si>
    <t>56690126R</t>
  </si>
  <si>
    <t>Vyspravení podkladu po překopech inženýrských sítí plochy přes 15 m2 s rozprostřením a zhutněním obalovaným kamenivem ACL22 tl. 0 mm</t>
  </si>
  <si>
    <t>-1792446922</t>
  </si>
  <si>
    <t>566901273</t>
  </si>
  <si>
    <t>Vyspravení podkladu po překopech inženýrských sítí plochy přes 15 m2 s rozprostřením a zhutněním směsí zpevněnou cementem SC C 20/25 (PB I) tl. 200 mm</t>
  </si>
  <si>
    <t>702837613</t>
  </si>
  <si>
    <t>https://podminky.urs.cz/item/CS_URS_2023_01/566901273</t>
  </si>
  <si>
    <t>572341111</t>
  </si>
  <si>
    <t>Vyspravení krytu komunikací po překopech inženýrských sítí plochy přes 15 m2 asfaltovým betonem ACO (AB), po zhutnění tl. přes 30 do 50 mm</t>
  </si>
  <si>
    <t>-1208258230</t>
  </si>
  <si>
    <t>https://podminky.urs.cz/item/CS_URS_2023_01/572341111</t>
  </si>
  <si>
    <t>573191111</t>
  </si>
  <si>
    <t>Postřik infiltrační kationaktivní emulzí v množství 1,00 kg/m2</t>
  </si>
  <si>
    <t>-1691188017</t>
  </si>
  <si>
    <t>https://podminky.urs.cz/item/CS_URS_2023_01/573191111</t>
  </si>
  <si>
    <t>573211108</t>
  </si>
  <si>
    <t>Postřik spojovací PS bez posypu kamenivem z asfaltu silničního, v množství 0,40 kg/m2</t>
  </si>
  <si>
    <t>-1680333208</t>
  </si>
  <si>
    <t>https://podminky.urs.cz/item/CS_URS_2023_01/573211108</t>
  </si>
  <si>
    <t>31,000*2</t>
  </si>
  <si>
    <t>591111111</t>
  </si>
  <si>
    <t>Kladení dlažby z kostek s provedením lože do tl. 50 mm, s vyplněním spár, s dvojím beraněním a se smetením přebytečného materiálu na krajnici velkých z kamene, do lože z kameniva těženého</t>
  </si>
  <si>
    <t>1917887197</t>
  </si>
  <si>
    <t>https://podminky.urs.cz/item/CS_URS_2023_01/591111111</t>
  </si>
  <si>
    <t>58381015</t>
  </si>
  <si>
    <t>kostka řezanoštípaná dlažební žula 10x10x10cm</t>
  </si>
  <si>
    <t>-1905893568</t>
  </si>
  <si>
    <t>116*1,01 'Přepočtené koeficientem množství</t>
  </si>
  <si>
    <t>871355221</t>
  </si>
  <si>
    <t>Kanalizační potrubí z tvrdého PVC v otevřeném výkopu ve sklonu do 20 %, hladkého plnostěnného jednovrstvého, tuhost třídy SN 8 DN 200</t>
  </si>
  <si>
    <t>-1893522281</t>
  </si>
  <si>
    <t>https://podminky.urs.cz/item/CS_URS_2023_01/871355221</t>
  </si>
  <si>
    <t>877355211</t>
  </si>
  <si>
    <t>Montáž tvarovek na kanalizačním potrubí z trub z plastu z tvrdého PVC nebo z polypropylenu v otevřeném výkopu jednoosých DN 200</t>
  </si>
  <si>
    <t>1851899627</t>
  </si>
  <si>
    <t>https://podminky.urs.cz/item/CS_URS_2023_01/877355211</t>
  </si>
  <si>
    <t>28611366</t>
  </si>
  <si>
    <t>koleno kanalizace PVC KG 200x45°</t>
  </si>
  <si>
    <t>646611883</t>
  </si>
  <si>
    <t>-1417172299</t>
  </si>
  <si>
    <t>0,45*0,45*1,52*2"uliční vpusti</t>
  </si>
  <si>
    <t>895941302</t>
  </si>
  <si>
    <t>Osazení vpusti uliční z betonových dílců DN 450 dno s kalištěm</t>
  </si>
  <si>
    <t>-442255925</t>
  </si>
  <si>
    <t>https://podminky.urs.cz/item/CS_URS_2023_01/895941302</t>
  </si>
  <si>
    <t>59224495</t>
  </si>
  <si>
    <t>vpusť uliční DN 450 kaliště nízké 450/240x50mm</t>
  </si>
  <si>
    <t>-1094022196</t>
  </si>
  <si>
    <t>895941314</t>
  </si>
  <si>
    <t>Osazení vpusti uliční z betonových dílců DN 450 skruž horní 570 mm</t>
  </si>
  <si>
    <t>-1276615843</t>
  </si>
  <si>
    <t>https://podminky.urs.cz/item/CS_URS_2023_01/895941314</t>
  </si>
  <si>
    <t>59223858</t>
  </si>
  <si>
    <t>skruž pro uliční vpusť horní betonová 450x570x50mm</t>
  </si>
  <si>
    <t>449290335</t>
  </si>
  <si>
    <t>895941331</t>
  </si>
  <si>
    <t>Osazení vpusti uliční z betonových dílců DN 450 skruž průběžná s výtokem</t>
  </si>
  <si>
    <t>-1872108028</t>
  </si>
  <si>
    <t>https://podminky.urs.cz/item/CS_URS_2023_01/895941331</t>
  </si>
  <si>
    <t>59224492</t>
  </si>
  <si>
    <t>vpusť uliční DN 450 skruž průběžná s odtokem 200mm PVC 450/450x50mm</t>
  </si>
  <si>
    <t>-1122443557</t>
  </si>
  <si>
    <t>169513140</t>
  </si>
  <si>
    <t>899204112</t>
  </si>
  <si>
    <t>Osazení mříží litinových včetně rámů a košů na bahno pro třídu zatížení D400, E600</t>
  </si>
  <si>
    <t>2128586871</t>
  </si>
  <si>
    <t>https://podminky.urs.cz/item/CS_URS_2023_01/899204112</t>
  </si>
  <si>
    <t>55242330</t>
  </si>
  <si>
    <t>mříž D 400 - konkávní 600x600 4-stranný rám</t>
  </si>
  <si>
    <t>-2019686606</t>
  </si>
  <si>
    <t>915131112</t>
  </si>
  <si>
    <t>Vodorovné dopravní značení stříkané barvou přechody pro chodce, šipky, symboly bílé retroreflexní</t>
  </si>
  <si>
    <t>https://podminky.urs.cz/item/CS_URS_2023_01/915131112</t>
  </si>
  <si>
    <t>4*0,35*9</t>
  </si>
  <si>
    <t>915621111</t>
  </si>
  <si>
    <t>Předznačení pro vodorovné značení stříkané barvou nebo prováděné z nátěrových hmot plošné šipky, symboly, nápisy</t>
  </si>
  <si>
    <t>https://podminky.urs.cz/item/CS_URS_2023_01/915621111</t>
  </si>
  <si>
    <t>"obruby silniční"96,37</t>
  </si>
  <si>
    <t>"obruby snížené" 13,5</t>
  </si>
  <si>
    <t>"obruby přechodové" 7</t>
  </si>
  <si>
    <t>"obruby silniční" 96,37</t>
  </si>
  <si>
    <t>"obruby snížené"13,5</t>
  </si>
  <si>
    <t>"obruby přechodové"7</t>
  </si>
  <si>
    <t>"obruby chodníkové" 40,95</t>
  </si>
  <si>
    <t>40,95</t>
  </si>
  <si>
    <t>40,95*1,02 'Přepočtené koeficientem množství</t>
  </si>
  <si>
    <t>"obruby silniční" 96,37*0,06</t>
  </si>
  <si>
    <t>"obruby snížené" 13,5*0,06</t>
  </si>
  <si>
    <t>"obruby přechodové" 7*0,06</t>
  </si>
  <si>
    <t>"obruby chodníkové" 40,95*0,05</t>
  </si>
  <si>
    <t>919732221</t>
  </si>
  <si>
    <t>Styčná pracovní spára při napojení nového živičného povrchu na stávající se zalitím za tepla modifikovanou asfaltovou hmotou s posypem vápenným hydrátem šířky do 15 mm, hloubky do 25 mm bez prořezání spáry</t>
  </si>
  <si>
    <t>447237817</t>
  </si>
  <si>
    <t>https://podminky.urs.cz/item/CS_URS_2023_01/919732221</t>
  </si>
  <si>
    <t>634595648</t>
  </si>
  <si>
    <t>210,717*20 'Přepočtené koeficientem množství</t>
  </si>
  <si>
    <t>VO - Veřejné osvětlení</t>
  </si>
  <si>
    <t>M - Práce a dodávky M</t>
  </si>
  <si>
    <t xml:space="preserve">    21-M - Elektromontáže</t>
  </si>
  <si>
    <t>Práce a dodávky M</t>
  </si>
  <si>
    <t>21-M</t>
  </si>
  <si>
    <t>Elektromontáže</t>
  </si>
  <si>
    <t>21-M-1</t>
  </si>
  <si>
    <t>Veřejné osvětlení dle přiloženého výkazu výměr</t>
  </si>
  <si>
    <t>kč</t>
  </si>
  <si>
    <t>1381687557</t>
  </si>
  <si>
    <t>VRN - Vedlejší a ostatní náklady</t>
  </si>
  <si>
    <t xml:space="preserve">    VRN1 - Průzkumné, geodetické a projektové práce</t>
  </si>
  <si>
    <t>VRN1</t>
  </si>
  <si>
    <t>Průzkumné, geodetické a projektové práce</t>
  </si>
  <si>
    <t>011503000</t>
  </si>
  <si>
    <t>Stavební průzkum bez rozlišení + hutnící zkoušky</t>
  </si>
  <si>
    <t>1024</t>
  </si>
  <si>
    <t>1445652690</t>
  </si>
  <si>
    <t>https://podminky.urs.cz/item/CS_URS_2023_01/011503000</t>
  </si>
  <si>
    <t>012103000</t>
  </si>
  <si>
    <t>Geodetické práce před výstavbou + vytýčení sítí</t>
  </si>
  <si>
    <t>https://podminky.urs.cz/item/CS_URS_2023_01/012103000</t>
  </si>
  <si>
    <t>012203000</t>
  </si>
  <si>
    <t>Geodetické práce při provádění stavby</t>
  </si>
  <si>
    <t>https://podminky.urs.cz/item/CS_URS_2023_01/012203000</t>
  </si>
  <si>
    <t>012303000</t>
  </si>
  <si>
    <t>Geodetické práce po výstavbě</t>
  </si>
  <si>
    <t>https://podminky.urs.cz/item/CS_URS_2023_01/012303000</t>
  </si>
  <si>
    <t>012403000</t>
  </si>
  <si>
    <t>Kartografické práce - geometrický plán</t>
  </si>
  <si>
    <t>691165110</t>
  </si>
  <si>
    <t>https://podminky.urs.cz/item/CS_URS_2023_01/012403000</t>
  </si>
  <si>
    <t>013254001</t>
  </si>
  <si>
    <t>Dokumentace skutečného provedení stavby prováděna dle vyhlášky č.499/2006 sb. příloha č.7- 3x tištěné paré, 1x elektronicky na CD</t>
  </si>
  <si>
    <t>-143904174</t>
  </si>
  <si>
    <t>030001000</t>
  </si>
  <si>
    <t>https://podminky.urs.cz/item/CS_URS_2023_01/030001000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</si>
  <si>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</si>
  <si>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</si>
  <si>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</si>
  <si>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</si>
  <si>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</si>
  <si>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</si>
  <si>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</si>
  <si>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</si>
  <si>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</si>
  <si>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</si>
  <si>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</si>
  <si>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</si>
  <si>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</si>
  <si>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</si>
  <si>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</si>
  <si>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</si>
  <si>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OST</t>
  </si>
  <si>
    <t>Ostatní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</si>
  <si>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</si>
  <si>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</si>
  <si>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</si>
  <si>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</si>
  <si>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</si>
  <si>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</si>
  <si>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</si>
  <si>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</si>
  <si>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</si>
  <si>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</si>
  <si>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</si>
  <si>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</si>
  <si>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</si>
  <si>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</si>
  <si>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</si>
  <si>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</si>
  <si>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</si>
  <si>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</si>
  <si>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</si>
  <si>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</si>
  <si>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</si>
  <si>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</si>
  <si>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</si>
  <si>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</si>
  <si>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</si>
  <si>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</si>
  <si>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</si>
  <si>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</si>
  <si>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</si>
  <si>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</si>
  <si>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</si>
  <si>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</si>
  <si>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</si>
  <si>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</si>
  <si>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</si>
  <si>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</si>
  <si>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</si>
  <si>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</si>
  <si>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</si>
  <si>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</si>
  <si>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</si>
  <si>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</si>
  <si>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</si>
  <si>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</si>
  <si>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</si>
  <si>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</si>
  <si>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</si>
  <si>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</si>
  <si>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</si>
  <si>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</si>
  <si>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</si>
  <si>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</si>
  <si>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</si>
  <si>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</si>
  <si>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</si>
  <si>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</si>
  <si>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</si>
  <si>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</si>
  <si>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</si>
  <si>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</si>
  <si>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</si>
  <si>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</si>
  <si>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</si>
  <si>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</si>
  <si>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</si>
  <si>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</si>
  <si>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</si>
  <si>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</si>
  <si>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</si>
  <si>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</si>
  <si>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</si>
  <si>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</si>
  <si>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</si>
  <si>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</si>
  <si>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</si>
  <si>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</si>
  <si>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</si>
  <si>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</si>
  <si>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</si>
  <si>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</si>
  <si>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</si>
  <si>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</si>
  <si>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</si>
  <si>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</si>
  <si>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</si>
  <si>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</si>
  <si>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</si>
  <si>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</si>
  <si>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</si>
  <si>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</si>
  <si>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</si>
  <si>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</si>
  <si>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</si>
  <si>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</si>
  <si>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</si>
  <si>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</si>
  <si>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</si>
  <si>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</si>
  <si>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</si>
  <si>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</si>
  <si>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</si>
  <si>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</si>
  <si>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</si>
  <si>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</si>
  <si>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</si>
  <si>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</si>
  <si>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</si>
  <si>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</si>
  <si>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</si>
  <si>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</si>
  <si>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</si>
  <si>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</si>
  <si>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</si>
  <si>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</si>
  <si>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</si>
  <si>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</si>
  <si>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</si>
  <si>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</si>
  <si>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</si>
  <si>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</si>
  <si>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</si>
  <si>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</si>
  <si>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</si>
  <si>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</si>
  <si>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</si>
  <si>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</si>
  <si>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</si>
  <si>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</si>
  <si>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</si>
  <si>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</si>
  <si>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</si>
  <si>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</si>
  <si>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</si>
  <si>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</si>
  <si>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</si>
  <si>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</si>
  <si>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</si>
  <si>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</si>
  <si>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</si>
  <si>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</si>
  <si>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</si>
  <si>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</si>
  <si>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</si>
  <si>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</si>
  <si>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</si>
  <si>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</si>
  <si>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</si>
  <si>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</si>
  <si>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</si>
  <si>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</si>
  <si>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</si>
  <si>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</si>
  <si>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</si>
  <si>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</si>
  <si>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</si>
  <si>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</si>
  <si>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</si>
  <si>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</si>
  <si>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</si>
  <si>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</si>
  <si>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</si>
  <si>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</si>
  <si>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</si>
  <si>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</si>
  <si>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</si>
  <si>
    <t>Oceněný rozpočet</t>
  </si>
  <si>
    <t>Stavba :</t>
  </si>
  <si>
    <t>Zlepšení dopravně bezpečnostní situace v obci Cehnice</t>
  </si>
  <si>
    <t>Objekt :</t>
  </si>
  <si>
    <t>přechod pro chodce - veřejné osvětlení</t>
  </si>
  <si>
    <t>P.č.</t>
  </si>
  <si>
    <t>Číslo položky</t>
  </si>
  <si>
    <t>Název položky</t>
  </si>
  <si>
    <t>množství</t>
  </si>
  <si>
    <t>cena / MJ</t>
  </si>
  <si>
    <t>celkem (Kč)</t>
  </si>
  <si>
    <t>Díl:</t>
  </si>
  <si>
    <t>Zemní práce - nová trasa zemní trasa</t>
  </si>
  <si>
    <t>Materiál</t>
  </si>
  <si>
    <t>Montáž</t>
  </si>
  <si>
    <t>jáma pro stožár silniční nad 6m výšky, přechodové stož.</t>
  </si>
  <si>
    <t>ks</t>
  </si>
  <si>
    <t>pouzdrový základ pro stožár VO silniční, přechodový -  kompletní zhot.pouzdrového základu</t>
  </si>
  <si>
    <t>roura betonová, nebo plastová 25/1,5m</t>
  </si>
  <si>
    <t>směs betonová C16/20; MC15-MC20</t>
  </si>
  <si>
    <t>zához jámy pro stožár</t>
  </si>
  <si>
    <t xml:space="preserve">výkop kabelové rýhy 50/80 cm </t>
  </si>
  <si>
    <t>výkop jámy - sondy sítě, spojky</t>
  </si>
  <si>
    <t>zához kabel rýh 50/80 cm</t>
  </si>
  <si>
    <t>zához jámy - sondy sítě, spojky</t>
  </si>
  <si>
    <t xml:space="preserve">křižovatka s kabely nebo potrubím </t>
  </si>
  <si>
    <t>fólie výstražná 320mm červená š.330mm</t>
  </si>
  <si>
    <t>písek  - kabelové lože pískové celá trasa výkopu chráničky zapískovány v celkové  vrstvě cca 30cm - 0,35x0,30; 0,50x0,30</t>
  </si>
  <si>
    <t xml:space="preserve">hutnění zeminy strojně </t>
  </si>
  <si>
    <t>provizorní úprava terénu</t>
  </si>
  <si>
    <t>odvoz zeminy vč.naložení, odvoz, poplatek za uložení na skládce</t>
  </si>
  <si>
    <t xml:space="preserve">Nová trasa VO </t>
  </si>
  <si>
    <t xml:space="preserve">drát  FeZn pr. 10mm </t>
  </si>
  <si>
    <t>páska zemnící 30x4mm</t>
  </si>
  <si>
    <t>svorka zemnící SR2, SR3, SS vč. nátěru gumoasfaltem</t>
  </si>
  <si>
    <t>zemnící sonda 1m vč. připojení na zemnící soustavu</t>
  </si>
  <si>
    <t xml:space="preserve">trubka plast vrub.chránící 75/64mm - role, 450Nm, např. Kabuflex R-Plus 450 </t>
  </si>
  <si>
    <t>spojka kabelová trhací do 4x35mm2</t>
  </si>
  <si>
    <t>kabel CYKY4x16mm2</t>
  </si>
  <si>
    <t>ukončení kabelu do 4x16mm2</t>
  </si>
  <si>
    <t>hodinová zúčtovací sazba-montážní práce provizorní přepojování, ostatní nespecifikované práce v položkách - zkoušení, vypínání okruhu VO pro bezpečnou práci …</t>
  </si>
  <si>
    <t>hod</t>
  </si>
  <si>
    <t>Stožáry, svítidla</t>
  </si>
  <si>
    <t>Demontáže</t>
  </si>
  <si>
    <t>demontáž</t>
  </si>
  <si>
    <t>svítidlo uliční do 250W</t>
  </si>
  <si>
    <t>Montáže</t>
  </si>
  <si>
    <t>stožár 3st. žár. zinek 6m nad terén přechodový minimálně pr. 133/108/89mm</t>
  </si>
  <si>
    <t>výložník pro stožár přechodový vyložení 2m do boku</t>
  </si>
  <si>
    <t>úprava stávajícího výložníku stožáru - zakrácení, přetočení výložníku kolmo ke komunikaci</t>
  </si>
  <si>
    <t>svítidlo s LED světelným zdrojem 70W, 5000K, nastavená funkce autonomního stmívání - pravostranná optika - např typ Guida, nebo UniStreet</t>
  </si>
  <si>
    <t>elektrovýzbroj pro sadový stožár vč. stožárové svorkovnice minimálně SV9.16.4</t>
  </si>
  <si>
    <t xml:space="preserve">kabel CYKY 3x1,5mm2 </t>
  </si>
  <si>
    <t xml:space="preserve">autojeřáb do 8 tun </t>
  </si>
  <si>
    <t xml:space="preserve">montážní plošina do 16m </t>
  </si>
  <si>
    <t>Celkem za:</t>
  </si>
  <si>
    <t>veřejné osvětlení</t>
  </si>
  <si>
    <t>VEDLEJŠÍ ROZPOČTOVÉ  NÁKLADY</t>
  </si>
  <si>
    <t>Název VRN</t>
  </si>
  <si>
    <t>cena/MJ</t>
  </si>
  <si>
    <t>cekem (kč)</t>
  </si>
  <si>
    <t>vytýčení stávajících podzemních sítí, kontroly křížení a souběhů, zajištění vypnutí kabelů VN (případná součinnost spol. E.ON)</t>
  </si>
  <si>
    <r>
      <t xml:space="preserve">geodetické práce - vytýčení nutné trasy - </t>
    </r>
    <r>
      <rPr>
        <sz val="8"/>
        <color rgb="FFFF0000"/>
        <rFont val="Arial"/>
        <family val="2"/>
        <charset val="238"/>
      </rPr>
      <t>nepředpokládá se</t>
    </r>
  </si>
  <si>
    <t>geodetické práce - kompletní zaměření VO</t>
  </si>
  <si>
    <t>výchozí revize</t>
  </si>
  <si>
    <t>odborný dohled zhotovitele, kompletační činnost dokumentace skutečného provedení</t>
  </si>
  <si>
    <t xml:space="preserve">zábrany pro výkopy - zajištění výkopů proti vstupu cizích osob mimo hlavní staveniště - předpokládaný úsek 40m </t>
  </si>
  <si>
    <t>dní</t>
  </si>
  <si>
    <t>dopravní náklady</t>
  </si>
  <si>
    <t>CELKEM VRN</t>
  </si>
  <si>
    <t>Rekapitulace:</t>
  </si>
  <si>
    <t>SO401 - část :</t>
  </si>
  <si>
    <t xml:space="preserve">veřejné osvětlení </t>
  </si>
  <si>
    <t>vedlejší rozpočtové náklady</t>
  </si>
  <si>
    <t>Celkem cena bez DPH:</t>
  </si>
  <si>
    <t>Kč</t>
  </si>
  <si>
    <t>DPH 21%</t>
  </si>
  <si>
    <t>Celkem vč. DPH 21%</t>
  </si>
  <si>
    <t>SO.01.1 - Komunikace - I. etapa - doprovodná část projektu - OSTATNÍ</t>
  </si>
  <si>
    <t>Komunikace - I. etapa - doprovodná část projektu</t>
  </si>
  <si>
    <t>(9,26+27,31)*0,2</t>
  </si>
  <si>
    <t>"podél komunikace" (4,09+11,38+14,26+11,96+18,46+6,58+17,36+6,02+20,72+2)*0,2</t>
  </si>
  <si>
    <t>SO.01.2 - Komunikace - II. etapa - doprovodná část projektu - OSTATNÍ</t>
  </si>
  <si>
    <t>SO.01.4 - Komunikace - IV. Etapa - doprovodná část projektu - OSTATNÍ</t>
  </si>
  <si>
    <t>VRN - Vedlejší a ostatní náklady - doprovodná část projektu - OSTATNÍ</t>
  </si>
  <si>
    <t>Komunikace - II. etapa - doprovodná část projektu</t>
  </si>
  <si>
    <t>Komunikace - IV. etapa - doprovodná část projektu</t>
  </si>
  <si>
    <t>Vedlejší a ostatní náklady - doprovodná část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</si>
</sst>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%"/>
    <numFmt numFmtId="165" formatCode="dd\.mm\.yyyy"/>
    <numFmt numFmtId="166" formatCode="#,##0.00000"/>
    <numFmt numFmtId="167" formatCode="#,##0.000"/>
    <numFmt numFmtId="168" formatCode="0.0"/>
  </numFmts>
  <fonts count="69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  <family val="1"/>
      <charset val="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family val="2"/>
      <charset val="238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family val="2"/>
      <charset val="238"/>
    </font>
    <font>
      <b/>
      <sz val="16"/>
      <name val="Trebuchet MS"/>
      <family val="2"/>
      <charset val="238"/>
    </font>
    <font>
      <b/>
      <sz val="11"/>
      <name val="Trebuchet MS"/>
      <family val="2"/>
      <charset val="238"/>
    </font>
    <font>
      <sz val="8"/>
      <name val="Arial CE"/>
      <charset val="238"/>
    </font>
    <font>
      <sz val="9"/>
      <name val="Trebuchet MS"/>
      <family val="2"/>
      <charset val="238"/>
    </font>
    <font>
      <sz val="10"/>
      <name val="Trebuchet MS"/>
      <family val="2"/>
      <charset val="238"/>
    </font>
    <font>
      <sz val="11"/>
      <name val="Trebuchet MS"/>
      <family val="2"/>
      <charset val="238"/>
    </font>
    <font>
      <b/>
      <sz val="9"/>
      <name val="Trebuchet MS"/>
      <family val="2"/>
      <charset val="238"/>
    </font>
    <font>
      <b/>
      <sz val="8"/>
      <name val="Arial CE"/>
      <charset val="238"/>
    </font>
    <font>
      <u/>
      <sz val="11"/>
      <color theme="10"/>
      <name val="Calibri"/>
      <family val="2"/>
      <charset val="238"/>
      <scheme val="minor"/>
    </font>
    <font>
      <i/>
      <sz val="8"/>
      <name val="Arial CE"/>
      <charset val="238"/>
    </font>
    <font>
      <b/>
      <u/>
      <sz val="12"/>
      <name val="Arial"/>
      <family val="2"/>
      <charset val="238"/>
    </font>
    <font>
      <sz val="10"/>
      <name val="Arial"/>
      <family val="2"/>
      <charset val="238"/>
    </font>
    <font>
      <b/>
      <u/>
      <sz val="10"/>
      <name val="Arial"/>
      <family val="2"/>
      <charset val="238"/>
    </font>
    <font>
      <u/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i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9"/>
      <name val="Arial"/>
      <family val="2"/>
      <charset val="238"/>
    </font>
    <font>
      <sz val="8"/>
      <color rgb="FFFF0000"/>
      <name val="Arial"/>
      <family val="2"/>
      <charset val="238"/>
    </font>
    <font>
      <i/>
      <sz val="8"/>
      <color rgb="FFFF0000"/>
      <name val="Arial"/>
      <family val="2"/>
      <charset val="238"/>
    </font>
    <font>
      <i/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 CE"/>
      <charset val="238"/>
    </font>
    <font>
      <sz val="11"/>
      <name val="Arial CE"/>
      <charset val="238"/>
    </font>
    <font>
      <b/>
      <u/>
      <sz val="14"/>
      <name val="Arial CE"/>
      <family val="2"/>
      <charset val="238"/>
    </font>
    <font>
      <sz val="11"/>
      <color theme="0" tint="-0.249977111117893"/>
      <name val="Arial CE"/>
      <charset val="238"/>
    </font>
    <font>
      <b/>
      <sz val="11"/>
      <name val="Arial CE"/>
      <charset val="238"/>
    </font>
  </fonts>
  <fills count="12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</patternFill>
    </fill>
  </fills>
  <borders count="6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6" fillId="0" borderId="0" applyNumberFormat="0" applyFill="0" applyBorder="0" applyAlignment="0" applyProtection="0"/>
    <xf numFmtId="0" fontId="2" fillId="0" borderId="1"/>
  </cellStyleXfs>
  <cellXfs count="49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5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19" fillId="4" borderId="9" xfId="0" applyFont="1" applyFill="1" applyBorder="1" applyAlignment="1">
      <alignment horizontal="center" vertical="center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5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7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5" xfId="0" applyNumberFormat="1" applyFont="1" applyBorder="1" applyAlignment="1">
      <alignment vertical="center"/>
    </xf>
    <xf numFmtId="4" fontId="25" fillId="0" borderId="0" xfId="0" applyNumberFormat="1" applyFont="1" applyAlignment="1">
      <alignment vertical="center"/>
    </xf>
    <xf numFmtId="166" fontId="25" fillId="0" borderId="0" xfId="0" applyNumberFormat="1" applyFont="1" applyAlignment="1">
      <alignment vertical="center"/>
    </xf>
    <xf numFmtId="4" fontId="25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5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6" xfId="0" applyNumberFormat="1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166" fontId="25" fillId="0" borderId="21" xfId="0" applyNumberFormat="1" applyFont="1" applyBorder="1" applyAlignment="1">
      <alignment vertical="center"/>
    </xf>
    <xf numFmtId="4" fontId="25" fillId="0" borderId="22" xfId="0" applyNumberFormat="1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19" xfId="0" applyFont="1" applyFill="1" applyBorder="1" applyAlignment="1">
      <alignment horizontal="center" vertical="center" wrapText="1"/>
    </xf>
    <xf numFmtId="4" fontId="21" fillId="0" borderId="0" xfId="0" applyNumberFormat="1" applyFont="1"/>
    <xf numFmtId="166" fontId="30" fillId="0" borderId="13" xfId="0" applyNumberFormat="1" applyFont="1" applyBorder="1"/>
    <xf numFmtId="166" fontId="30" fillId="0" borderId="14" xfId="0" applyNumberFormat="1" applyFont="1" applyBorder="1"/>
    <xf numFmtId="4" fontId="31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4" xfId="0" applyBorder="1" applyAlignment="1" applyProtection="1">
      <alignment vertical="center"/>
      <protection locked="0"/>
    </xf>
    <xf numFmtId="0" fontId="19" fillId="0" borderId="23" xfId="0" applyFont="1" applyBorder="1" applyAlignment="1" applyProtection="1">
      <alignment horizontal="center" vertical="center"/>
      <protection locked="0"/>
    </xf>
    <xf numFmtId="49" fontId="19" fillId="0" borderId="23" xfId="0" applyNumberFormat="1" applyFont="1" applyBorder="1" applyAlignment="1" applyProtection="1">
      <alignment horizontal="left" vertical="center" wrapText="1"/>
      <protection locked="0"/>
    </xf>
    <xf numFmtId="0" fontId="19" fillId="0" borderId="23" xfId="0" applyFont="1" applyBorder="1" applyAlignment="1" applyProtection="1">
      <alignment horizontal="left" vertical="center" wrapText="1"/>
      <protection locked="0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167" fontId="19" fillId="0" borderId="23" xfId="0" applyNumberFormat="1" applyFont="1" applyBorder="1" applyAlignment="1" applyProtection="1">
      <alignment vertical="center"/>
      <protection locked="0"/>
    </xf>
    <xf numFmtId="4" fontId="19" fillId="0" borderId="23" xfId="0" applyNumberFormat="1" applyFont="1" applyBorder="1" applyAlignment="1" applyProtection="1">
      <alignment vertical="center"/>
      <protection locked="0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166" fontId="20" fillId="0" borderId="0" xfId="0" applyNumberFormat="1" applyFont="1" applyAlignment="1">
      <alignment vertical="center"/>
    </xf>
    <xf numFmtId="166" fontId="20" fillId="0" borderId="16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2" fillId="0" borderId="0" xfId="0" applyFont="1" applyAlignment="1">
      <alignment horizontal="left" vertical="center"/>
    </xf>
    <xf numFmtId="0" fontId="33" fillId="0" borderId="0" xfId="1" applyFont="1" applyAlignment="1">
      <alignment vertical="center" wrapText="1"/>
    </xf>
    <xf numFmtId="0" fontId="0" fillId="0" borderId="15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35" fillId="0" borderId="23" xfId="0" applyFont="1" applyBorder="1" applyAlignment="1" applyProtection="1">
      <alignment horizontal="center" vertical="center"/>
      <protection locked="0"/>
    </xf>
    <xf numFmtId="49" fontId="35" fillId="0" borderId="23" xfId="0" applyNumberFormat="1" applyFont="1" applyBorder="1" applyAlignment="1" applyProtection="1">
      <alignment horizontal="left" vertical="center" wrapText="1"/>
      <protection locked="0"/>
    </xf>
    <xf numFmtId="0" fontId="35" fillId="0" borderId="23" xfId="0" applyFont="1" applyBorder="1" applyAlignment="1" applyProtection="1">
      <alignment horizontal="left" vertical="center" wrapText="1"/>
      <protection locked="0"/>
    </xf>
    <xf numFmtId="0" fontId="35" fillId="0" borderId="23" xfId="0" applyFont="1" applyBorder="1" applyAlignment="1" applyProtection="1">
      <alignment horizontal="center" vertical="center" wrapText="1"/>
      <protection locked="0"/>
    </xf>
    <xf numFmtId="167" fontId="35" fillId="0" borderId="23" xfId="0" applyNumberFormat="1" applyFont="1" applyBorder="1" applyAlignment="1" applyProtection="1">
      <alignment vertical="center"/>
      <protection locked="0"/>
    </xf>
    <xf numFmtId="4" fontId="35" fillId="0" borderId="23" xfId="0" applyNumberFormat="1" applyFont="1" applyBorder="1" applyAlignment="1" applyProtection="1">
      <alignment vertical="center"/>
      <protection locked="0"/>
    </xf>
    <xf numFmtId="0" fontId="36" fillId="0" borderId="4" xfId="0" applyFont="1" applyBorder="1" applyAlignment="1">
      <alignment vertical="center"/>
    </xf>
    <xf numFmtId="0" fontId="35" fillId="0" borderId="15" xfId="0" applyFont="1" applyBorder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20" fillId="0" borderId="20" xfId="0" applyFont="1" applyBorder="1" applyAlignment="1">
      <alignment horizontal="left" vertical="center"/>
    </xf>
    <xf numFmtId="0" fontId="20" fillId="0" borderId="21" xfId="0" applyFont="1" applyBorder="1" applyAlignment="1">
      <alignment horizontal="center" vertical="center"/>
    </xf>
    <xf numFmtId="166" fontId="20" fillId="0" borderId="21" xfId="0" applyNumberFormat="1" applyFont="1" applyBorder="1" applyAlignment="1">
      <alignment vertical="center"/>
    </xf>
    <xf numFmtId="166" fontId="20" fillId="0" borderId="22" xfId="0" applyNumberFormat="1" applyFont="1" applyBorder="1" applyAlignment="1">
      <alignment vertical="center"/>
    </xf>
    <xf numFmtId="0" fontId="0" fillId="0" borderId="0" xfId="0" applyAlignment="1">
      <alignment vertical="top"/>
    </xf>
    <xf numFmtId="0" fontId="37" fillId="0" borderId="24" xfId="0" applyFont="1" applyBorder="1" applyAlignment="1">
      <alignment vertical="center" wrapText="1"/>
    </xf>
    <xf numFmtId="0" fontId="37" fillId="0" borderId="25" xfId="0" applyFont="1" applyBorder="1" applyAlignment="1">
      <alignment vertical="center" wrapText="1"/>
    </xf>
    <xf numFmtId="0" fontId="37" fillId="0" borderId="26" xfId="0" applyFont="1" applyBorder="1" applyAlignment="1">
      <alignment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7" fillId="0" borderId="27" xfId="0" applyFont="1" applyBorder="1" applyAlignment="1">
      <alignment vertical="center" wrapText="1"/>
    </xf>
    <xf numFmtId="0" fontId="37" fillId="0" borderId="28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27" xfId="0" applyFont="1" applyBorder="1" applyAlignment="1">
      <alignment vertical="center" wrapText="1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vertical="center"/>
    </xf>
    <xf numFmtId="49" fontId="40" fillId="0" borderId="1" xfId="0" applyNumberFormat="1" applyFont="1" applyBorder="1" applyAlignment="1">
      <alignment vertical="center" wrapText="1"/>
    </xf>
    <xf numFmtId="0" fontId="37" fillId="0" borderId="30" xfId="0" applyFont="1" applyBorder="1" applyAlignment="1">
      <alignment vertical="center" wrapText="1"/>
    </xf>
    <xf numFmtId="0" fontId="42" fillId="0" borderId="29" xfId="0" applyFont="1" applyBorder="1" applyAlignment="1">
      <alignment vertical="center" wrapText="1"/>
    </xf>
    <xf numFmtId="0" fontId="37" fillId="0" borderId="31" xfId="0" applyFont="1" applyBorder="1" applyAlignment="1">
      <alignment vertical="center" wrapText="1"/>
    </xf>
    <xf numFmtId="0" fontId="37" fillId="0" borderId="1" xfId="0" applyFont="1" applyBorder="1" applyAlignment="1">
      <alignment vertical="top"/>
    </xf>
    <xf numFmtId="0" fontId="37" fillId="0" borderId="0" xfId="0" applyFont="1" applyAlignment="1">
      <alignment vertical="top"/>
    </xf>
    <xf numFmtId="0" fontId="37" fillId="0" borderId="24" xfId="0" applyFont="1" applyBorder="1" applyAlignment="1">
      <alignment horizontal="left" vertical="center"/>
    </xf>
    <xf numFmtId="0" fontId="37" fillId="0" borderId="25" xfId="0" applyFont="1" applyBorder="1" applyAlignment="1">
      <alignment horizontal="left" vertical="center"/>
    </xf>
    <xf numFmtId="0" fontId="37" fillId="0" borderId="26" xfId="0" applyFont="1" applyBorder="1" applyAlignment="1">
      <alignment horizontal="left" vertical="center"/>
    </xf>
    <xf numFmtId="0" fontId="37" fillId="0" borderId="27" xfId="0" applyFont="1" applyBorder="1" applyAlignment="1">
      <alignment horizontal="left" vertical="center"/>
    </xf>
    <xf numFmtId="0" fontId="37" fillId="0" borderId="28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9" fillId="0" borderId="29" xfId="0" applyFont="1" applyBorder="1" applyAlignment="1">
      <alignment horizontal="center" vertical="center"/>
    </xf>
    <xf numFmtId="0" fontId="43" fillId="0" borderId="29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37" fillId="0" borderId="30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7" fillId="0" borderId="31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left" vertical="center" wrapText="1"/>
    </xf>
    <xf numFmtId="0" fontId="37" fillId="0" borderId="25" xfId="0" applyFont="1" applyBorder="1" applyAlignment="1">
      <alignment horizontal="left" vertical="center" wrapText="1"/>
    </xf>
    <xf numFmtId="0" fontId="37" fillId="0" borderId="26" xfId="0" applyFont="1" applyBorder="1" applyAlignment="1">
      <alignment horizontal="left" vertical="center" wrapText="1"/>
    </xf>
    <xf numFmtId="0" fontId="37" fillId="0" borderId="27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/>
    </xf>
    <xf numFmtId="0" fontId="41" fillId="0" borderId="28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/>
    </xf>
    <xf numFmtId="0" fontId="41" fillId="0" borderId="30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vertical="center" wrapText="1"/>
    </xf>
    <xf numFmtId="0" fontId="41" fillId="0" borderId="3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top"/>
    </xf>
    <xf numFmtId="0" fontId="40" fillId="0" borderId="1" xfId="0" applyFont="1" applyBorder="1" applyAlignment="1">
      <alignment horizontal="center" vertical="top"/>
    </xf>
    <xf numFmtId="0" fontId="41" fillId="0" borderId="30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39" fillId="0" borderId="1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39" fillId="0" borderId="29" xfId="0" applyFont="1" applyBorder="1" applyAlignment="1">
      <alignment vertical="center"/>
    </xf>
    <xf numFmtId="0" fontId="40" fillId="0" borderId="1" xfId="0" applyFont="1" applyBorder="1" applyAlignment="1">
      <alignment vertical="top"/>
    </xf>
    <xf numFmtId="49" fontId="40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39" fillId="0" borderId="29" xfId="0" applyFont="1" applyBorder="1" applyAlignment="1">
      <alignment horizontal="left"/>
    </xf>
    <xf numFmtId="0" fontId="43" fillId="0" borderId="29" xfId="0" applyFont="1" applyBorder="1"/>
    <xf numFmtId="0" fontId="37" fillId="0" borderId="27" xfId="0" applyFont="1" applyBorder="1" applyAlignment="1">
      <alignment vertical="top"/>
    </xf>
    <xf numFmtId="0" fontId="37" fillId="0" borderId="28" xfId="0" applyFont="1" applyBorder="1" applyAlignment="1">
      <alignment vertical="top"/>
    </xf>
    <xf numFmtId="0" fontId="37" fillId="0" borderId="30" xfId="0" applyFont="1" applyBorder="1" applyAlignment="1">
      <alignment vertical="top"/>
    </xf>
    <xf numFmtId="0" fontId="37" fillId="0" borderId="29" xfId="0" applyFont="1" applyBorder="1" applyAlignment="1">
      <alignment vertical="top"/>
    </xf>
    <xf numFmtId="0" fontId="37" fillId="0" borderId="31" xfId="0" applyFont="1" applyBorder="1" applyAlignment="1">
      <alignment vertical="top"/>
    </xf>
    <xf numFmtId="0" fontId="0" fillId="0" borderId="0" xfId="0" applyAlignment="1">
      <alignment horizontal="center"/>
    </xf>
    <xf numFmtId="0" fontId="49" fillId="0" borderId="1" xfId="2" applyFont="1"/>
    <xf numFmtId="0" fontId="50" fillId="0" borderId="1" xfId="2" applyFont="1" applyAlignment="1">
      <alignment horizontal="centerContinuous"/>
    </xf>
    <xf numFmtId="0" fontId="51" fillId="0" borderId="1" xfId="2" applyFont="1" applyAlignment="1">
      <alignment horizontal="centerContinuous"/>
    </xf>
    <xf numFmtId="0" fontId="51" fillId="0" borderId="1" xfId="2" applyFont="1" applyAlignment="1">
      <alignment horizontal="right"/>
    </xf>
    <xf numFmtId="0" fontId="52" fillId="0" borderId="34" xfId="2" applyFont="1" applyBorder="1"/>
    <xf numFmtId="0" fontId="49" fillId="0" borderId="34" xfId="2" applyFont="1" applyBorder="1"/>
    <xf numFmtId="0" fontId="53" fillId="0" borderId="34" xfId="2" applyFont="1" applyBorder="1" applyAlignment="1">
      <alignment horizontal="right"/>
    </xf>
    <xf numFmtId="0" fontId="49" fillId="0" borderId="34" xfId="2" applyFont="1" applyBorder="1" applyAlignment="1">
      <alignment horizontal="left"/>
    </xf>
    <xf numFmtId="0" fontId="49" fillId="0" borderId="35" xfId="2" applyFont="1" applyBorder="1"/>
    <xf numFmtId="0" fontId="52" fillId="5" borderId="38" xfId="2" applyFont="1" applyFill="1" applyBorder="1"/>
    <xf numFmtId="0" fontId="49" fillId="5" borderId="38" xfId="2" applyFont="1" applyFill="1" applyBorder="1"/>
    <xf numFmtId="0" fontId="53" fillId="0" borderId="1" xfId="2" applyFont="1"/>
    <xf numFmtId="0" fontId="49" fillId="0" borderId="1" xfId="2" applyFont="1" applyAlignment="1">
      <alignment horizontal="right"/>
    </xf>
    <xf numFmtId="49" fontId="53" fillId="6" borderId="40" xfId="2" applyNumberFormat="1" applyFont="1" applyFill="1" applyBorder="1"/>
    <xf numFmtId="0" fontId="53" fillId="6" borderId="41" xfId="2" applyFont="1" applyFill="1" applyBorder="1" applyAlignment="1">
      <alignment horizontal="center"/>
    </xf>
    <xf numFmtId="0" fontId="53" fillId="6" borderId="40" xfId="2" applyFont="1" applyFill="1" applyBorder="1" applyAlignment="1">
      <alignment horizontal="center"/>
    </xf>
    <xf numFmtId="0" fontId="52" fillId="0" borderId="42" xfId="2" applyFont="1" applyBorder="1" applyAlignment="1">
      <alignment horizontal="center"/>
    </xf>
    <xf numFmtId="49" fontId="52" fillId="0" borderId="42" xfId="2" applyNumberFormat="1" applyFont="1" applyBorder="1" applyAlignment="1">
      <alignment horizontal="left"/>
    </xf>
    <xf numFmtId="0" fontId="52" fillId="0" borderId="24" xfId="2" applyFont="1" applyBorder="1"/>
    <xf numFmtId="0" fontId="49" fillId="0" borderId="25" xfId="2" applyFont="1" applyBorder="1" applyAlignment="1">
      <alignment horizontal="right"/>
    </xf>
    <xf numFmtId="0" fontId="49" fillId="0" borderId="26" xfId="2" applyFont="1" applyBorder="1"/>
    <xf numFmtId="0" fontId="49" fillId="0" borderId="24" xfId="2" applyFont="1" applyBorder="1"/>
    <xf numFmtId="0" fontId="52" fillId="7" borderId="40" xfId="2" applyFont="1" applyFill="1" applyBorder="1" applyAlignment="1">
      <alignment horizontal="center"/>
    </xf>
    <xf numFmtId="49" fontId="52" fillId="7" borderId="40" xfId="2" applyNumberFormat="1" applyFont="1" applyFill="1" applyBorder="1" applyAlignment="1">
      <alignment horizontal="left"/>
    </xf>
    <xf numFmtId="0" fontId="52" fillId="7" borderId="43" xfId="2" applyFont="1" applyFill="1" applyBorder="1"/>
    <xf numFmtId="0" fontId="49" fillId="7" borderId="44" xfId="2" applyFont="1" applyFill="1" applyBorder="1" applyAlignment="1">
      <alignment horizontal="right"/>
    </xf>
    <xf numFmtId="0" fontId="54" fillId="0" borderId="45" xfId="2" applyFont="1" applyBorder="1" applyAlignment="1">
      <alignment horizontal="center" vertical="top"/>
    </xf>
    <xf numFmtId="49" fontId="54" fillId="0" borderId="45" xfId="2" applyNumberFormat="1" applyFont="1" applyBorder="1" applyAlignment="1">
      <alignment horizontal="left" vertical="top"/>
    </xf>
    <xf numFmtId="0" fontId="54" fillId="0" borderId="45" xfId="2" applyFont="1" applyBorder="1" applyAlignment="1">
      <alignment vertical="top" wrapText="1"/>
    </xf>
    <xf numFmtId="0" fontId="54" fillId="0" borderId="43" xfId="2" applyFont="1" applyBorder="1" applyAlignment="1">
      <alignment horizontal="center" vertical="top"/>
    </xf>
    <xf numFmtId="49" fontId="54" fillId="0" borderId="44" xfId="2" applyNumberFormat="1" applyFont="1" applyBorder="1" applyAlignment="1">
      <alignment horizontal="left" vertical="top"/>
    </xf>
    <xf numFmtId="0" fontId="54" fillId="0" borderId="44" xfId="2" applyFont="1" applyBorder="1" applyAlignment="1">
      <alignment vertical="top" wrapText="1"/>
    </xf>
    <xf numFmtId="49" fontId="54" fillId="0" borderId="44" xfId="2" applyNumberFormat="1" applyFont="1" applyBorder="1" applyAlignment="1">
      <alignment horizontal="center" shrinkToFit="1"/>
    </xf>
    <xf numFmtId="4" fontId="54" fillId="0" borderId="44" xfId="2" applyNumberFormat="1" applyFont="1" applyBorder="1" applyAlignment="1">
      <alignment horizontal="right"/>
    </xf>
    <xf numFmtId="4" fontId="55" fillId="9" borderId="43" xfId="2" applyNumberFormat="1" applyFont="1" applyFill="1" applyBorder="1"/>
    <xf numFmtId="4" fontId="54" fillId="9" borderId="44" xfId="2" applyNumberFormat="1" applyFont="1" applyFill="1" applyBorder="1" applyAlignment="1">
      <alignment horizontal="right"/>
    </xf>
    <xf numFmtId="4" fontId="55" fillId="9" borderId="41" xfId="2" applyNumberFormat="1" applyFont="1" applyFill="1" applyBorder="1"/>
    <xf numFmtId="0" fontId="52" fillId="7" borderId="40" xfId="2" applyFont="1" applyFill="1" applyBorder="1" applyAlignment="1">
      <alignment horizontal="center" vertical="top"/>
    </xf>
    <xf numFmtId="49" fontId="52" fillId="7" borderId="40" xfId="2" applyNumberFormat="1" applyFont="1" applyFill="1" applyBorder="1" applyAlignment="1">
      <alignment horizontal="left" vertical="top"/>
    </xf>
    <xf numFmtId="0" fontId="52" fillId="7" borderId="40" xfId="2" applyFont="1" applyFill="1" applyBorder="1" applyAlignment="1">
      <alignment vertical="top"/>
    </xf>
    <xf numFmtId="0" fontId="54" fillId="0" borderId="40" xfId="2" applyFont="1" applyBorder="1" applyAlignment="1">
      <alignment vertical="top" wrapText="1"/>
    </xf>
    <xf numFmtId="0" fontId="54" fillId="0" borderId="24" xfId="2" applyFont="1" applyBorder="1" applyAlignment="1">
      <alignment horizontal="center" vertical="top"/>
    </xf>
    <xf numFmtId="49" fontId="54" fillId="0" borderId="25" xfId="2" applyNumberFormat="1" applyFont="1" applyBorder="1" applyAlignment="1">
      <alignment horizontal="left" vertical="top"/>
    </xf>
    <xf numFmtId="0" fontId="54" fillId="0" borderId="25" xfId="2" applyFont="1" applyBorder="1" applyAlignment="1">
      <alignment vertical="top" wrapText="1"/>
    </xf>
    <xf numFmtId="49" fontId="54" fillId="0" borderId="25" xfId="2" applyNumberFormat="1" applyFont="1" applyBorder="1" applyAlignment="1">
      <alignment horizontal="center" shrinkToFit="1"/>
    </xf>
    <xf numFmtId="4" fontId="54" fillId="0" borderId="25" xfId="2" applyNumberFormat="1" applyFont="1" applyBorder="1" applyAlignment="1">
      <alignment horizontal="right"/>
    </xf>
    <xf numFmtId="0" fontId="54" fillId="7" borderId="45" xfId="2" applyFont="1" applyFill="1" applyBorder="1" applyAlignment="1">
      <alignment horizontal="center" vertical="top"/>
    </xf>
    <xf numFmtId="49" fontId="54" fillId="7" borderId="45" xfId="2" applyNumberFormat="1" applyFont="1" applyFill="1" applyBorder="1" applyAlignment="1">
      <alignment horizontal="left" vertical="top"/>
    </xf>
    <xf numFmtId="0" fontId="52" fillId="7" borderId="45" xfId="2" applyFont="1" applyFill="1" applyBorder="1" applyAlignment="1">
      <alignment vertical="top" wrapText="1"/>
    </xf>
    <xf numFmtId="0" fontId="52" fillId="0" borderId="45" xfId="2" applyFont="1" applyBorder="1" applyAlignment="1">
      <alignment vertical="top" wrapText="1"/>
    </xf>
    <xf numFmtId="49" fontId="54" fillId="0" borderId="45" xfId="2" applyNumberFormat="1" applyFont="1" applyBorder="1" applyAlignment="1">
      <alignment horizontal="left" vertical="top" wrapText="1"/>
    </xf>
    <xf numFmtId="49" fontId="54" fillId="0" borderId="40" xfId="2" applyNumberFormat="1" applyFont="1" applyBorder="1" applyAlignment="1">
      <alignment horizontal="center" shrinkToFit="1"/>
    </xf>
    <xf numFmtId="0" fontId="49" fillId="5" borderId="43" xfId="2" applyFont="1" applyFill="1" applyBorder="1" applyAlignment="1">
      <alignment horizontal="center"/>
    </xf>
    <xf numFmtId="49" fontId="56" fillId="5" borderId="44" xfId="2" applyNumberFormat="1" applyFont="1" applyFill="1" applyBorder="1" applyAlignment="1">
      <alignment horizontal="left"/>
    </xf>
    <xf numFmtId="0" fontId="56" fillId="5" borderId="44" xfId="2" applyFont="1" applyFill="1" applyBorder="1"/>
    <xf numFmtId="0" fontId="49" fillId="5" borderId="44" xfId="2" applyFont="1" applyFill="1" applyBorder="1" applyAlignment="1">
      <alignment horizontal="center"/>
    </xf>
    <xf numFmtId="4" fontId="49" fillId="5" borderId="44" xfId="2" applyNumberFormat="1" applyFont="1" applyFill="1" applyBorder="1" applyAlignment="1">
      <alignment horizontal="right"/>
    </xf>
    <xf numFmtId="4" fontId="52" fillId="5" borderId="44" xfId="2" applyNumberFormat="1" applyFont="1" applyFill="1" applyBorder="1"/>
    <xf numFmtId="0" fontId="49" fillId="5" borderId="44" xfId="2" applyFont="1" applyFill="1" applyBorder="1"/>
    <xf numFmtId="4" fontId="52" fillId="5" borderId="41" xfId="2" applyNumberFormat="1" applyFont="1" applyFill="1" applyBorder="1"/>
    <xf numFmtId="0" fontId="57" fillId="0" borderId="0" xfId="0" applyFont="1" applyAlignment="1">
      <alignment horizontal="centerContinuous"/>
    </xf>
    <xf numFmtId="3" fontId="57" fillId="0" borderId="0" xfId="0" applyNumberFormat="1" applyFont="1" applyAlignment="1">
      <alignment horizontal="centerContinuous"/>
    </xf>
    <xf numFmtId="0" fontId="49" fillId="0" borderId="0" xfId="0" applyFont="1"/>
    <xf numFmtId="0" fontId="52" fillId="6" borderId="46" xfId="0" applyFont="1" applyFill="1" applyBorder="1"/>
    <xf numFmtId="0" fontId="52" fillId="6" borderId="47" xfId="0" applyFont="1" applyFill="1" applyBorder="1"/>
    <xf numFmtId="0" fontId="49" fillId="6" borderId="48" xfId="0" applyFont="1" applyFill="1" applyBorder="1"/>
    <xf numFmtId="0" fontId="52" fillId="6" borderId="49" xfId="0" applyFont="1" applyFill="1" applyBorder="1" applyAlignment="1">
      <alignment horizontal="center"/>
    </xf>
    <xf numFmtId="0" fontId="52" fillId="6" borderId="47" xfId="0" applyFont="1" applyFill="1" applyBorder="1" applyAlignment="1">
      <alignment horizontal="center"/>
    </xf>
    <xf numFmtId="0" fontId="52" fillId="6" borderId="48" xfId="0" applyFont="1" applyFill="1" applyBorder="1" applyAlignment="1">
      <alignment horizontal="center"/>
    </xf>
    <xf numFmtId="0" fontId="52" fillId="6" borderId="50" xfId="0" applyFont="1" applyFill="1" applyBorder="1" applyAlignment="1">
      <alignment horizontal="center"/>
    </xf>
    <xf numFmtId="4" fontId="58" fillId="0" borderId="1" xfId="0" applyNumberFormat="1" applyFont="1" applyBorder="1" applyAlignment="1">
      <alignment horizontal="right"/>
    </xf>
    <xf numFmtId="0" fontId="54" fillId="0" borderId="51" xfId="0" applyFont="1" applyBorder="1" applyAlignment="1">
      <alignment horizontal="center"/>
    </xf>
    <xf numFmtId="3" fontId="49" fillId="0" borderId="1" xfId="0" applyNumberFormat="1" applyFont="1" applyBorder="1" applyAlignment="1">
      <alignment horizontal="right"/>
    </xf>
    <xf numFmtId="0" fontId="54" fillId="0" borderId="53" xfId="0" applyFont="1" applyBorder="1" applyAlignment="1">
      <alignment horizontal="center"/>
    </xf>
    <xf numFmtId="0" fontId="54" fillId="0" borderId="29" xfId="0" applyFont="1" applyBorder="1"/>
    <xf numFmtId="0" fontId="49" fillId="0" borderId="31" xfId="0" applyFont="1" applyBorder="1"/>
    <xf numFmtId="0" fontId="54" fillId="0" borderId="53" xfId="0" applyFont="1" applyBorder="1"/>
    <xf numFmtId="0" fontId="60" fillId="0" borderId="29" xfId="0" applyFont="1" applyBorder="1"/>
    <xf numFmtId="0" fontId="61" fillId="0" borderId="29" xfId="0" applyFont="1" applyBorder="1"/>
    <xf numFmtId="3" fontId="49" fillId="0" borderId="54" xfId="0" applyNumberFormat="1" applyFont="1" applyBorder="1" applyAlignment="1">
      <alignment horizontal="right"/>
    </xf>
    <xf numFmtId="0" fontId="49" fillId="6" borderId="56" xfId="0" applyFont="1" applyFill="1" applyBorder="1"/>
    <xf numFmtId="0" fontId="52" fillId="6" borderId="57" xfId="0" applyFont="1" applyFill="1" applyBorder="1"/>
    <xf numFmtId="0" fontId="49" fillId="6" borderId="57" xfId="0" applyFont="1" applyFill="1" applyBorder="1"/>
    <xf numFmtId="4" fontId="49" fillId="6" borderId="58" xfId="0" applyNumberFormat="1" applyFont="1" applyFill="1" applyBorder="1"/>
    <xf numFmtId="4" fontId="49" fillId="6" borderId="59" xfId="0" applyNumberFormat="1" applyFont="1" applyFill="1" applyBorder="1"/>
    <xf numFmtId="3" fontId="52" fillId="0" borderId="1" xfId="0" applyNumberFormat="1" applyFont="1" applyBorder="1" applyAlignment="1">
      <alignment horizontal="right"/>
    </xf>
    <xf numFmtId="0" fontId="52" fillId="0" borderId="1" xfId="2" applyFont="1"/>
    <xf numFmtId="0" fontId="49" fillId="0" borderId="47" xfId="2" applyFont="1" applyBorder="1"/>
    <xf numFmtId="0" fontId="62" fillId="0" borderId="47" xfId="0" applyFont="1" applyBorder="1"/>
    <xf numFmtId="3" fontId="63" fillId="0" borderId="47" xfId="0" applyNumberFormat="1" applyFont="1" applyBorder="1"/>
    <xf numFmtId="0" fontId="62" fillId="0" borderId="47" xfId="2" applyFont="1" applyBorder="1"/>
    <xf numFmtId="4" fontId="63" fillId="0" borderId="47" xfId="0" applyNumberFormat="1" applyFont="1" applyBorder="1" applyAlignment="1">
      <alignment wrapText="1"/>
    </xf>
    <xf numFmtId="0" fontId="64" fillId="0" borderId="1" xfId="0" applyFont="1" applyBorder="1" applyAlignment="1">
      <alignment vertical="center"/>
    </xf>
    <xf numFmtId="0" fontId="49" fillId="0" borderId="57" xfId="0" applyFont="1" applyBorder="1"/>
    <xf numFmtId="0" fontId="62" fillId="0" borderId="57" xfId="0" applyFont="1" applyBorder="1"/>
    <xf numFmtId="3" fontId="63" fillId="0" borderId="57" xfId="0" applyNumberFormat="1" applyFont="1" applyBorder="1"/>
    <xf numFmtId="0" fontId="62" fillId="0" borderId="57" xfId="2" applyFont="1" applyBorder="1"/>
    <xf numFmtId="4" fontId="63" fillId="0" borderId="57" xfId="0" applyNumberFormat="1" applyFont="1" applyBorder="1" applyAlignment="1">
      <alignment wrapText="1"/>
    </xf>
    <xf numFmtId="0" fontId="63" fillId="0" borderId="1" xfId="0" applyFont="1" applyBorder="1" applyAlignment="1">
      <alignment vertical="center"/>
    </xf>
    <xf numFmtId="0" fontId="62" fillId="0" borderId="1" xfId="0" applyFont="1" applyBorder="1" applyAlignment="1">
      <alignment vertical="center"/>
    </xf>
    <xf numFmtId="3" fontId="63" fillId="0" borderId="1" xfId="0" applyNumberFormat="1" applyFont="1" applyBorder="1" applyAlignment="1">
      <alignment vertical="center"/>
    </xf>
    <xf numFmtId="0" fontId="62" fillId="0" borderId="1" xfId="2" applyFont="1" applyAlignment="1">
      <alignment vertical="center"/>
    </xf>
    <xf numFmtId="4" fontId="63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65" fillId="10" borderId="0" xfId="0" applyFont="1" applyFill="1"/>
    <xf numFmtId="0" fontId="65" fillId="10" borderId="0" xfId="0" applyFont="1" applyFill="1" applyAlignment="1">
      <alignment horizontal="center"/>
    </xf>
    <xf numFmtId="3" fontId="65" fillId="10" borderId="0" xfId="0" applyNumberFormat="1" applyFont="1" applyFill="1"/>
    <xf numFmtId="0" fontId="66" fillId="0" borderId="0" xfId="0" applyFont="1"/>
    <xf numFmtId="0" fontId="67" fillId="10" borderId="29" xfId="0" applyFont="1" applyFill="1" applyBorder="1"/>
    <xf numFmtId="0" fontId="67" fillId="10" borderId="29" xfId="0" applyFont="1" applyFill="1" applyBorder="1" applyAlignment="1">
      <alignment horizontal="center"/>
    </xf>
    <xf numFmtId="3" fontId="67" fillId="10" borderId="29" xfId="0" applyNumberFormat="1" applyFont="1" applyFill="1" applyBorder="1"/>
    <xf numFmtId="0" fontId="68" fillId="10" borderId="0" xfId="0" applyFont="1" applyFill="1"/>
    <xf numFmtId="0" fontId="68" fillId="10" borderId="0" xfId="0" applyFont="1" applyFill="1" applyAlignment="1">
      <alignment horizontal="center"/>
    </xf>
    <xf numFmtId="3" fontId="68" fillId="10" borderId="0" xfId="0" applyNumberFormat="1" applyFont="1" applyFill="1"/>
    <xf numFmtId="0" fontId="49" fillId="0" borderId="1" xfId="2" applyFont="1" applyAlignment="1">
      <alignment vertical="center"/>
    </xf>
    <xf numFmtId="0" fontId="53" fillId="6" borderId="41" xfId="2" applyFont="1" applyFill="1" applyBorder="1" applyAlignment="1">
      <alignment horizontal="center" vertical="center"/>
    </xf>
    <xf numFmtId="0" fontId="49" fillId="0" borderId="25" xfId="2" applyFont="1" applyBorder="1" applyAlignment="1">
      <alignment horizontal="center" vertical="center"/>
    </xf>
    <xf numFmtId="0" fontId="49" fillId="7" borderId="44" xfId="2" applyFont="1" applyFill="1" applyBorder="1" applyAlignment="1">
      <alignment horizontal="center" vertical="center"/>
    </xf>
    <xf numFmtId="49" fontId="54" fillId="0" borderId="45" xfId="2" applyNumberFormat="1" applyFont="1" applyBorder="1" applyAlignment="1">
      <alignment horizontal="center" vertical="center" shrinkToFit="1"/>
    </xf>
    <xf numFmtId="49" fontId="54" fillId="0" borderId="44" xfId="2" applyNumberFormat="1" applyFont="1" applyBorder="1" applyAlignment="1">
      <alignment horizontal="center" vertical="center" shrinkToFit="1"/>
    </xf>
    <xf numFmtId="49" fontId="52" fillId="7" borderId="40" xfId="2" applyNumberFormat="1" applyFont="1" applyFill="1" applyBorder="1" applyAlignment="1">
      <alignment horizontal="center" vertical="center" shrinkToFit="1"/>
    </xf>
    <xf numFmtId="49" fontId="54" fillId="0" borderId="25" xfId="2" applyNumberFormat="1" applyFont="1" applyBorder="1" applyAlignment="1">
      <alignment horizontal="center" vertical="center" shrinkToFit="1"/>
    </xf>
    <xf numFmtId="49" fontId="54" fillId="7" borderId="45" xfId="2" applyNumberFormat="1" applyFont="1" applyFill="1" applyBorder="1" applyAlignment="1">
      <alignment horizontal="center" vertical="center" shrinkToFit="1"/>
    </xf>
    <xf numFmtId="49" fontId="54" fillId="0" borderId="40" xfId="2" applyNumberFormat="1" applyFont="1" applyBorder="1" applyAlignment="1">
      <alignment horizontal="center" vertical="center" shrinkToFit="1"/>
    </xf>
    <xf numFmtId="4" fontId="54" fillId="0" borderId="45" xfId="2" applyNumberFormat="1" applyFont="1" applyBorder="1" applyAlignment="1">
      <alignment horizontal="center" vertical="center"/>
    </xf>
    <xf numFmtId="4" fontId="54" fillId="0" borderId="44" xfId="2" applyNumberFormat="1" applyFont="1" applyBorder="1" applyAlignment="1">
      <alignment horizontal="center" vertical="center"/>
    </xf>
    <xf numFmtId="4" fontId="52" fillId="7" borderId="40" xfId="2" applyNumberFormat="1" applyFont="1" applyFill="1" applyBorder="1" applyAlignment="1">
      <alignment horizontal="center" vertical="center"/>
    </xf>
    <xf numFmtId="4" fontId="54" fillId="0" borderId="25" xfId="2" applyNumberFormat="1" applyFont="1" applyBorder="1" applyAlignment="1">
      <alignment horizontal="center" vertical="center"/>
    </xf>
    <xf numFmtId="4" fontId="54" fillId="7" borderId="45" xfId="2" applyNumberFormat="1" applyFont="1" applyFill="1" applyBorder="1" applyAlignment="1">
      <alignment horizontal="center" vertical="center"/>
    </xf>
    <xf numFmtId="4" fontId="54" fillId="0" borderId="40" xfId="2" applyNumberFormat="1" applyFont="1" applyBorder="1" applyAlignment="1">
      <alignment horizontal="center" vertical="center"/>
    </xf>
    <xf numFmtId="4" fontId="54" fillId="0" borderId="45" xfId="2" applyNumberFormat="1" applyFont="1" applyBorder="1" applyAlignment="1">
      <alignment vertical="center"/>
    </xf>
    <xf numFmtId="4" fontId="54" fillId="0" borderId="44" xfId="2" applyNumberFormat="1" applyFont="1" applyBorder="1" applyAlignment="1">
      <alignment vertical="center"/>
    </xf>
    <xf numFmtId="4" fontId="54" fillId="0" borderId="40" xfId="2" applyNumberFormat="1" applyFont="1" applyBorder="1" applyAlignment="1">
      <alignment vertical="center"/>
    </xf>
    <xf numFmtId="4" fontId="54" fillId="8" borderId="45" xfId="2" applyNumberFormat="1" applyFont="1" applyFill="1" applyBorder="1" applyAlignment="1">
      <alignment horizontal="center" vertical="center"/>
    </xf>
    <xf numFmtId="4" fontId="55" fillId="9" borderId="40" xfId="2" applyNumberFormat="1" applyFont="1" applyFill="1" applyBorder="1" applyAlignment="1">
      <alignment horizontal="center" vertical="center"/>
    </xf>
    <xf numFmtId="4" fontId="55" fillId="9" borderId="40" xfId="2" applyNumberFormat="1" applyFont="1" applyFill="1" applyBorder="1" applyAlignment="1">
      <alignment vertical="center"/>
    </xf>
    <xf numFmtId="4" fontId="55" fillId="9" borderId="41" xfId="2" applyNumberFormat="1" applyFont="1" applyFill="1" applyBorder="1" applyAlignment="1">
      <alignment vertical="center"/>
    </xf>
    <xf numFmtId="4" fontId="55" fillId="9" borderId="41" xfId="2" applyNumberFormat="1" applyFont="1" applyFill="1" applyBorder="1" applyAlignment="1">
      <alignment horizontal="center" vertical="center"/>
    </xf>
    <xf numFmtId="4" fontId="55" fillId="9" borderId="43" xfId="2" applyNumberFormat="1" applyFont="1" applyFill="1" applyBorder="1" applyAlignment="1">
      <alignment vertical="center"/>
    </xf>
    <xf numFmtId="0" fontId="49" fillId="0" borderId="40" xfId="2" applyFont="1" applyBorder="1" applyAlignment="1">
      <alignment vertical="center"/>
    </xf>
    <xf numFmtId="0" fontId="49" fillId="0" borderId="24" xfId="2" applyFont="1" applyBorder="1" applyAlignment="1">
      <alignment vertical="center"/>
    </xf>
    <xf numFmtId="0" fontId="49" fillId="0" borderId="26" xfId="2" applyFont="1" applyBorder="1" applyAlignment="1">
      <alignment vertical="center"/>
    </xf>
    <xf numFmtId="4" fontId="54" fillId="8" borderId="45" xfId="2" applyNumberFormat="1" applyFont="1" applyFill="1" applyBorder="1" applyAlignment="1">
      <alignment vertical="center"/>
    </xf>
    <xf numFmtId="4" fontId="54" fillId="9" borderId="44" xfId="2" applyNumberFormat="1" applyFont="1" applyFill="1" applyBorder="1" applyAlignment="1">
      <alignment vertical="center"/>
    </xf>
    <xf numFmtId="4" fontId="54" fillId="8" borderId="40" xfId="2" applyNumberFormat="1" applyFont="1" applyFill="1" applyBorder="1" applyAlignment="1">
      <alignment horizontal="center" vertical="center"/>
    </xf>
    <xf numFmtId="4" fontId="54" fillId="0" borderId="52" xfId="2" applyNumberFormat="1" applyFont="1" applyBorder="1" applyAlignment="1">
      <alignment horizontal="center" vertical="center"/>
    </xf>
    <xf numFmtId="168" fontId="49" fillId="0" borderId="40" xfId="0" applyNumberFormat="1" applyFont="1" applyBorder="1" applyAlignment="1">
      <alignment horizontal="center" vertical="center"/>
    </xf>
    <xf numFmtId="3" fontId="49" fillId="0" borderId="31" xfId="0" applyNumberFormat="1" applyFont="1" applyBorder="1" applyAlignment="1">
      <alignment horizontal="center" vertical="center"/>
    </xf>
    <xf numFmtId="3" fontId="49" fillId="0" borderId="55" xfId="0" applyNumberFormat="1" applyFont="1" applyBorder="1" applyAlignment="1">
      <alignment horizontal="center" vertical="center"/>
    </xf>
    <xf numFmtId="4" fontId="49" fillId="6" borderId="57" xfId="0" applyNumberFormat="1" applyFont="1" applyFill="1" applyBorder="1" applyAlignment="1">
      <alignment horizontal="center" vertical="center"/>
    </xf>
    <xf numFmtId="4" fontId="52" fillId="6" borderId="60" xfId="0" applyNumberFormat="1" applyFont="1" applyFill="1" applyBorder="1" applyAlignment="1">
      <alignment horizontal="center" vertical="center"/>
    </xf>
    <xf numFmtId="4" fontId="0" fillId="0" borderId="50" xfId="0" applyNumberFormat="1" applyBorder="1" applyAlignment="1">
      <alignment horizontal="center" vertical="center" wrapText="1"/>
    </xf>
    <xf numFmtId="4" fontId="0" fillId="0" borderId="60" xfId="0" applyNumberFormat="1" applyBorder="1" applyAlignment="1">
      <alignment horizontal="center" vertical="center" wrapText="1"/>
    </xf>
    <xf numFmtId="4" fontId="8" fillId="0" borderId="0" xfId="0" applyNumberFormat="1" applyFont="1"/>
    <xf numFmtId="4" fontId="19" fillId="11" borderId="23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19" fillId="4" borderId="8" xfId="0" applyFont="1" applyFill="1" applyBorder="1" applyAlignment="1">
      <alignment horizontal="center" vertical="center"/>
    </xf>
    <xf numFmtId="4" fontId="1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5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4" fillId="3" borderId="8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4" fontId="24" fillId="0" borderId="0" xfId="0" applyNumberFormat="1" applyFont="1" applyAlignment="1">
      <alignment horizontal="right" vertical="center"/>
    </xf>
    <xf numFmtId="0" fontId="24" fillId="0" borderId="0" xfId="0" applyFont="1" applyAlignment="1">
      <alignment vertical="center"/>
    </xf>
    <xf numFmtId="0" fontId="19" fillId="4" borderId="8" xfId="0" applyFont="1" applyFill="1" applyBorder="1" applyAlignment="1">
      <alignment horizontal="right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4" fontId="24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 wrapText="1"/>
    </xf>
    <xf numFmtId="0" fontId="39" fillId="0" borderId="29" xfId="0" applyFont="1" applyBorder="1" applyAlignment="1">
      <alignment horizontal="left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top"/>
    </xf>
    <xf numFmtId="0" fontId="40" fillId="0" borderId="1" xfId="0" applyFont="1" applyBorder="1" applyAlignment="1">
      <alignment horizontal="left" vertical="center" wrapText="1"/>
    </xf>
    <xf numFmtId="0" fontId="39" fillId="0" borderId="29" xfId="0" applyFont="1" applyBorder="1" applyAlignment="1">
      <alignment horizontal="left" wrapText="1"/>
    </xf>
    <xf numFmtId="49" fontId="40" fillId="0" borderId="1" xfId="0" applyNumberFormat="1" applyFont="1" applyBorder="1" applyAlignment="1">
      <alignment horizontal="left" vertical="center" wrapText="1"/>
    </xf>
    <xf numFmtId="0" fontId="49" fillId="7" borderId="44" xfId="2" applyFont="1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48" fillId="0" borderId="1" xfId="2" applyFont="1" applyAlignment="1">
      <alignment horizontal="center"/>
    </xf>
    <xf numFmtId="0" fontId="49" fillId="0" borderId="32" xfId="2" applyFont="1" applyBorder="1" applyAlignment="1">
      <alignment horizontal="center"/>
    </xf>
    <xf numFmtId="0" fontId="49" fillId="0" borderId="33" xfId="2" applyFont="1" applyBorder="1" applyAlignment="1">
      <alignment horizontal="center"/>
    </xf>
    <xf numFmtId="49" fontId="49" fillId="5" borderId="36" xfId="2" applyNumberFormat="1" applyFont="1" applyFill="1" applyBorder="1" applyAlignment="1">
      <alignment horizontal="center"/>
    </xf>
    <xf numFmtId="0" fontId="49" fillId="5" borderId="37" xfId="2" applyFont="1" applyFill="1" applyBorder="1" applyAlignment="1">
      <alignment horizontal="center"/>
    </xf>
    <xf numFmtId="0" fontId="49" fillId="5" borderId="38" xfId="2" applyFont="1" applyFill="1" applyBorder="1" applyAlignment="1">
      <alignment horizontal="right" shrinkToFit="1"/>
    </xf>
    <xf numFmtId="0" fontId="49" fillId="5" borderId="39" xfId="2" applyFont="1" applyFill="1" applyBorder="1" applyAlignment="1">
      <alignment horizontal="right" shrinkToFit="1"/>
    </xf>
    <xf numFmtId="4" fontId="68" fillId="10" borderId="25" xfId="0" applyNumberFormat="1" applyFont="1" applyFill="1" applyBorder="1" applyAlignment="1">
      <alignment horizontal="right"/>
    </xf>
    <xf numFmtId="4" fontId="65" fillId="0" borderId="25" xfId="0" applyNumberFormat="1" applyFont="1" applyBorder="1"/>
    <xf numFmtId="0" fontId="49" fillId="7" borderId="43" xfId="2" applyFont="1" applyFill="1" applyBorder="1" applyAlignment="1">
      <alignment horizontal="center"/>
    </xf>
    <xf numFmtId="0" fontId="49" fillId="7" borderId="41" xfId="2" applyFont="1" applyFill="1" applyBorder="1" applyAlignment="1">
      <alignment horizontal="center"/>
    </xf>
    <xf numFmtId="0" fontId="54" fillId="0" borderId="43" xfId="0" applyFont="1" applyBorder="1" applyAlignment="1">
      <alignment wrapText="1"/>
    </xf>
    <xf numFmtId="0" fontId="0" fillId="0" borderId="44" xfId="0" applyBorder="1" applyAlignment="1">
      <alignment wrapText="1"/>
    </xf>
    <xf numFmtId="0" fontId="0" fillId="0" borderId="41" xfId="0" applyBorder="1" applyAlignment="1">
      <alignment wrapText="1"/>
    </xf>
    <xf numFmtId="49" fontId="49" fillId="0" borderId="46" xfId="2" applyNumberFormat="1" applyFont="1" applyBorder="1" applyAlignment="1">
      <alignment horizontal="center"/>
    </xf>
    <xf numFmtId="0" fontId="49" fillId="0" borderId="47" xfId="2" applyFont="1" applyBorder="1" applyAlignment="1">
      <alignment horizontal="center"/>
    </xf>
    <xf numFmtId="49" fontId="49" fillId="0" borderId="56" xfId="2" applyNumberFormat="1" applyFont="1" applyBorder="1" applyAlignment="1">
      <alignment horizontal="center"/>
    </xf>
    <xf numFmtId="0" fontId="49" fillId="0" borderId="57" xfId="2" applyFont="1" applyBorder="1" applyAlignment="1">
      <alignment horizontal="center"/>
    </xf>
    <xf numFmtId="4" fontId="65" fillId="10" borderId="0" xfId="0" applyNumberFormat="1" applyFont="1" applyFill="1" applyAlignment="1">
      <alignment horizontal="right"/>
    </xf>
    <xf numFmtId="4" fontId="65" fillId="0" borderId="0" xfId="0" applyNumberFormat="1" applyFont="1"/>
    <xf numFmtId="4" fontId="67" fillId="10" borderId="29" xfId="0" applyNumberFormat="1" applyFont="1" applyFill="1" applyBorder="1" applyAlignment="1">
      <alignment horizontal="right"/>
    </xf>
    <xf numFmtId="0" fontId="65" fillId="0" borderId="29" xfId="0" applyFont="1" applyBorder="1"/>
  </cellXfs>
  <cellStyles count="3">
    <cellStyle name="Hypertextový odkaz" xfId="1" builtinId="8"/>
    <cellStyle name="Normální" xfId="0" builtinId="0" customBuiltin="1"/>
    <cellStyle name="normální_POL.XLS" xfId="2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trba.CASTAPISEK/Downloads/8.1_rozpo&#269;et_final_-_Zlepseni_dopravne-bezpecnostni_situace_v_obci_Cehnice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e stavby"/>
      <sheetName val="SO.01.1 - Komunikace - I...."/>
      <sheetName val="SO.02.1 - Dopravně inžený..."/>
      <sheetName val="SO.01.2 - Komunikace - II..."/>
      <sheetName val="SO.02.2 - Dopravně inžený..."/>
      <sheetName val="SO.01.4 - Komunikace - IV..."/>
      <sheetName val="VO - Veřejné osvětlení"/>
      <sheetName val="VRN - Vedlejší a ostatní ..."/>
      <sheetName val="Pokyny pro vyplnění"/>
      <sheetName val="VO - Veřejné osvětlení-položky"/>
    </sheetNames>
    <sheetDataSet>
      <sheetData sheetId="0">
        <row r="6">
          <cell r="K6" t="str">
            <v>Zlepšení dopravně-bezpečnostní situace v obci Cehnice</v>
          </cell>
        </row>
        <row r="8">
          <cell r="AN8" t="str">
            <v>23. 5. 2023</v>
          </cell>
        </row>
        <row r="13">
          <cell r="AN13" t="str">
            <v/>
          </cell>
        </row>
        <row r="14">
          <cell r="E14" t="str">
            <v xml:space="preserve"> </v>
          </cell>
          <cell r="AN14" t="str">
            <v/>
          </cell>
        </row>
        <row r="19">
          <cell r="AN19" t="str">
            <v/>
          </cell>
        </row>
        <row r="20">
          <cell r="E20" t="str">
            <v xml:space="preserve"> </v>
          </cell>
          <cell r="AN20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3_01/012203000" TargetMode="External"/><Relationship Id="rId7" Type="http://schemas.openxmlformats.org/officeDocument/2006/relationships/drawing" Target="../drawings/drawing8.xml"/><Relationship Id="rId2" Type="http://schemas.openxmlformats.org/officeDocument/2006/relationships/hyperlink" Target="https://podminky.urs.cz/item/CS_URS_2023_01/012103000" TargetMode="External"/><Relationship Id="rId1" Type="http://schemas.openxmlformats.org/officeDocument/2006/relationships/hyperlink" Target="https://podminky.urs.cz/item/CS_URS_2023_01/011503000" TargetMode="External"/><Relationship Id="rId6" Type="http://schemas.openxmlformats.org/officeDocument/2006/relationships/hyperlink" Target="https://podminky.urs.cz/item/CS_URS_2023_01/030001000" TargetMode="External"/><Relationship Id="rId5" Type="http://schemas.openxmlformats.org/officeDocument/2006/relationships/hyperlink" Target="https://podminky.urs.cz/item/CS_URS_2023_01/012403000" TargetMode="External"/><Relationship Id="rId4" Type="http://schemas.openxmlformats.org/officeDocument/2006/relationships/hyperlink" Target="https://podminky.urs.cz/item/CS_URS_2023_01/012303000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3_01/012203000" TargetMode="External"/><Relationship Id="rId2" Type="http://schemas.openxmlformats.org/officeDocument/2006/relationships/hyperlink" Target="https://podminky.urs.cz/item/CS_URS_2023_01/012103000" TargetMode="External"/><Relationship Id="rId1" Type="http://schemas.openxmlformats.org/officeDocument/2006/relationships/hyperlink" Target="https://podminky.urs.cz/item/CS_URS_2023_01/011503000" TargetMode="External"/><Relationship Id="rId6" Type="http://schemas.openxmlformats.org/officeDocument/2006/relationships/hyperlink" Target="https://podminky.urs.cz/item/CS_URS_2023_01/030001000" TargetMode="External"/><Relationship Id="rId5" Type="http://schemas.openxmlformats.org/officeDocument/2006/relationships/hyperlink" Target="https://podminky.urs.cz/item/CS_URS_2023_01/012403000" TargetMode="External"/><Relationship Id="rId4" Type="http://schemas.openxmlformats.org/officeDocument/2006/relationships/hyperlink" Target="https://podminky.urs.cz/item/CS_URS_2023_01/012303000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podminky.urs.cz/item/CS_URS_2023_01/175111101" TargetMode="External"/><Relationship Id="rId21" Type="http://schemas.openxmlformats.org/officeDocument/2006/relationships/hyperlink" Target="https://podminky.urs.cz/item/CS_URS_2023_01/167151101" TargetMode="External"/><Relationship Id="rId34" Type="http://schemas.openxmlformats.org/officeDocument/2006/relationships/hyperlink" Target="https://podminky.urs.cz/item/CS_URS_2023_01/564762111" TargetMode="External"/><Relationship Id="rId42" Type="http://schemas.openxmlformats.org/officeDocument/2006/relationships/hyperlink" Target="https://podminky.urs.cz/item/CS_URS_2023_01/596211112" TargetMode="External"/><Relationship Id="rId47" Type="http://schemas.openxmlformats.org/officeDocument/2006/relationships/hyperlink" Target="https://podminky.urs.cz/item/CS_URS_2023_01/877315221" TargetMode="External"/><Relationship Id="rId50" Type="http://schemas.openxmlformats.org/officeDocument/2006/relationships/hyperlink" Target="https://podminky.urs.cz/item/CS_URS_2023_01/899203112" TargetMode="External"/><Relationship Id="rId55" Type="http://schemas.openxmlformats.org/officeDocument/2006/relationships/hyperlink" Target="https://podminky.urs.cz/item/CS_URS_2023_01/915121111" TargetMode="External"/><Relationship Id="rId63" Type="http://schemas.openxmlformats.org/officeDocument/2006/relationships/hyperlink" Target="https://podminky.urs.cz/item/CS_URS_2023_01/935113111" TargetMode="External"/><Relationship Id="rId68" Type="http://schemas.openxmlformats.org/officeDocument/2006/relationships/drawing" Target="../drawings/drawing2.xml"/><Relationship Id="rId7" Type="http://schemas.openxmlformats.org/officeDocument/2006/relationships/hyperlink" Target="https://podminky.urs.cz/item/CS_URS_2023_01/113202111" TargetMode="External"/><Relationship Id="rId2" Type="http://schemas.openxmlformats.org/officeDocument/2006/relationships/hyperlink" Target="https://podminky.urs.cz/item/CS_URS_2023_01/113107122" TargetMode="External"/><Relationship Id="rId16" Type="http://schemas.openxmlformats.org/officeDocument/2006/relationships/hyperlink" Target="https://podminky.urs.cz/item/CS_URS_2023_01/151101301" TargetMode="External"/><Relationship Id="rId29" Type="http://schemas.openxmlformats.org/officeDocument/2006/relationships/hyperlink" Target="https://podminky.urs.cz/item/CS_URS_2023_01/451573111" TargetMode="External"/><Relationship Id="rId11" Type="http://schemas.openxmlformats.org/officeDocument/2006/relationships/hyperlink" Target="https://podminky.urs.cz/item/CS_URS_2023_01/133251101" TargetMode="External"/><Relationship Id="rId24" Type="http://schemas.openxmlformats.org/officeDocument/2006/relationships/hyperlink" Target="https://podminky.urs.cz/item/CS_URS_2023_01/171201231" TargetMode="External"/><Relationship Id="rId32" Type="http://schemas.openxmlformats.org/officeDocument/2006/relationships/hyperlink" Target="https://podminky.urs.cz/item/CS_URS_2023_01/564231111" TargetMode="External"/><Relationship Id="rId37" Type="http://schemas.openxmlformats.org/officeDocument/2006/relationships/hyperlink" Target="https://podminky.urs.cz/item/CS_URS_2023_01/567122114" TargetMode="External"/><Relationship Id="rId40" Type="http://schemas.openxmlformats.org/officeDocument/2006/relationships/hyperlink" Target="https://podminky.urs.cz/item/CS_URS_2023_01/577144111" TargetMode="External"/><Relationship Id="rId45" Type="http://schemas.openxmlformats.org/officeDocument/2006/relationships/hyperlink" Target="https://podminky.urs.cz/item/CS_URS_2023_01/871315221" TargetMode="External"/><Relationship Id="rId53" Type="http://schemas.openxmlformats.org/officeDocument/2006/relationships/hyperlink" Target="https://podminky.urs.cz/item/CS_URS_2023_01/914111111" TargetMode="External"/><Relationship Id="rId58" Type="http://schemas.openxmlformats.org/officeDocument/2006/relationships/hyperlink" Target="https://podminky.urs.cz/item/CS_URS_2023_01/916131213" TargetMode="External"/><Relationship Id="rId66" Type="http://schemas.openxmlformats.org/officeDocument/2006/relationships/hyperlink" Target="https://podminky.urs.cz/item/CS_URS_2023_01/997221611" TargetMode="External"/><Relationship Id="rId5" Type="http://schemas.openxmlformats.org/officeDocument/2006/relationships/hyperlink" Target="https://podminky.urs.cz/item/CS_URS_2023_01/113107162" TargetMode="External"/><Relationship Id="rId61" Type="http://schemas.openxmlformats.org/officeDocument/2006/relationships/hyperlink" Target="https://podminky.urs.cz/item/CS_URS_2023_01/919121122" TargetMode="External"/><Relationship Id="rId19" Type="http://schemas.openxmlformats.org/officeDocument/2006/relationships/hyperlink" Target="https://podminky.urs.cz/item/CS_URS_2023_01/162751117" TargetMode="External"/><Relationship Id="rId14" Type="http://schemas.openxmlformats.org/officeDocument/2006/relationships/hyperlink" Target="https://podminky.urs.cz/item/CS_URS_2023_01/151101201" TargetMode="External"/><Relationship Id="rId22" Type="http://schemas.openxmlformats.org/officeDocument/2006/relationships/hyperlink" Target="https://podminky.urs.cz/item/CS_URS_2023_01/171251101" TargetMode="External"/><Relationship Id="rId27" Type="http://schemas.openxmlformats.org/officeDocument/2006/relationships/hyperlink" Target="https://podminky.urs.cz/item/CS_URS_2023_01/181951112" TargetMode="External"/><Relationship Id="rId30" Type="http://schemas.openxmlformats.org/officeDocument/2006/relationships/hyperlink" Target="https://podminky.urs.cz/item/CS_URS_2023_01/452311141" TargetMode="External"/><Relationship Id="rId35" Type="http://schemas.openxmlformats.org/officeDocument/2006/relationships/hyperlink" Target="https://podminky.urs.cz/item/CS_URS_2023_01/564861111" TargetMode="External"/><Relationship Id="rId43" Type="http://schemas.openxmlformats.org/officeDocument/2006/relationships/hyperlink" Target="https://podminky.urs.cz/item/CS_URS_2023_01/596212210" TargetMode="External"/><Relationship Id="rId48" Type="http://schemas.openxmlformats.org/officeDocument/2006/relationships/hyperlink" Target="https://podminky.urs.cz/item/CS_URS_2023_01/892351111" TargetMode="External"/><Relationship Id="rId56" Type="http://schemas.openxmlformats.org/officeDocument/2006/relationships/hyperlink" Target="https://podminky.urs.cz/item/CS_URS_2023_01/915491211" TargetMode="External"/><Relationship Id="rId64" Type="http://schemas.openxmlformats.org/officeDocument/2006/relationships/hyperlink" Target="https://podminky.urs.cz/item/CS_URS_2023_01/997221551" TargetMode="External"/><Relationship Id="rId8" Type="http://schemas.openxmlformats.org/officeDocument/2006/relationships/hyperlink" Target="https://podminky.urs.cz/item/CS_URS_2023_01/121151113" TargetMode="External"/><Relationship Id="rId51" Type="http://schemas.openxmlformats.org/officeDocument/2006/relationships/hyperlink" Target="https://podminky.urs.cz/item/CS_URS_2023_01/899202211" TargetMode="External"/><Relationship Id="rId3" Type="http://schemas.openxmlformats.org/officeDocument/2006/relationships/hyperlink" Target="https://podminky.urs.cz/item/CS_URS_2023_01/113107130" TargetMode="External"/><Relationship Id="rId12" Type="http://schemas.openxmlformats.org/officeDocument/2006/relationships/hyperlink" Target="https://podminky.urs.cz/item/CS_URS_2023_01/151101101" TargetMode="External"/><Relationship Id="rId17" Type="http://schemas.openxmlformats.org/officeDocument/2006/relationships/hyperlink" Target="https://podminky.urs.cz/item/CS_URS_2023_01/151101311" TargetMode="External"/><Relationship Id="rId25" Type="http://schemas.openxmlformats.org/officeDocument/2006/relationships/hyperlink" Target="https://podminky.urs.cz/item/CS_URS_2023_01/174151101" TargetMode="External"/><Relationship Id="rId33" Type="http://schemas.openxmlformats.org/officeDocument/2006/relationships/hyperlink" Target="https://podminky.urs.cz/item/CS_URS_2023_01/564732111" TargetMode="External"/><Relationship Id="rId38" Type="http://schemas.openxmlformats.org/officeDocument/2006/relationships/hyperlink" Target="https://podminky.urs.cz/item/CS_URS_2023_01/573111113" TargetMode="External"/><Relationship Id="rId46" Type="http://schemas.openxmlformats.org/officeDocument/2006/relationships/hyperlink" Target="https://podminky.urs.cz/item/CS_URS_2023_01/877315211" TargetMode="External"/><Relationship Id="rId59" Type="http://schemas.openxmlformats.org/officeDocument/2006/relationships/hyperlink" Target="https://podminky.urs.cz/item/CS_URS_2023_01/916231213" TargetMode="External"/><Relationship Id="rId67" Type="http://schemas.openxmlformats.org/officeDocument/2006/relationships/hyperlink" Target="https://podminky.urs.cz/item/CS_URS_2023_01/998225111" TargetMode="External"/><Relationship Id="rId20" Type="http://schemas.openxmlformats.org/officeDocument/2006/relationships/hyperlink" Target="https://podminky.urs.cz/item/CS_URS_2023_01/162751119" TargetMode="External"/><Relationship Id="rId41" Type="http://schemas.openxmlformats.org/officeDocument/2006/relationships/hyperlink" Target="https://podminky.urs.cz/item/CS_URS_2023_01/591211111" TargetMode="External"/><Relationship Id="rId54" Type="http://schemas.openxmlformats.org/officeDocument/2006/relationships/hyperlink" Target="https://podminky.urs.cz/item/CS_URS_2023_01/914511112" TargetMode="External"/><Relationship Id="rId62" Type="http://schemas.openxmlformats.org/officeDocument/2006/relationships/hyperlink" Target="https://podminky.urs.cz/item/CS_URS_2023_01/919735112" TargetMode="External"/><Relationship Id="rId1" Type="http://schemas.openxmlformats.org/officeDocument/2006/relationships/hyperlink" Target="https://podminky.urs.cz/item/CS_URS_2023_01/113106123" TargetMode="External"/><Relationship Id="rId6" Type="http://schemas.openxmlformats.org/officeDocument/2006/relationships/hyperlink" Target="https://podminky.urs.cz/item/CS_URS_2023_01/113107182" TargetMode="External"/><Relationship Id="rId15" Type="http://schemas.openxmlformats.org/officeDocument/2006/relationships/hyperlink" Target="https://podminky.urs.cz/item/CS_URS_2023_01/151101211" TargetMode="External"/><Relationship Id="rId23" Type="http://schemas.openxmlformats.org/officeDocument/2006/relationships/hyperlink" Target="https://podminky.urs.cz/item/CS_URS_2023_01/171251201" TargetMode="External"/><Relationship Id="rId28" Type="http://schemas.openxmlformats.org/officeDocument/2006/relationships/hyperlink" Target="https://podminky.urs.cz/item/CS_URS_2023_01/359901211" TargetMode="External"/><Relationship Id="rId36" Type="http://schemas.openxmlformats.org/officeDocument/2006/relationships/hyperlink" Target="https://podminky.urs.cz/item/CS_URS_2023_01/565135111" TargetMode="External"/><Relationship Id="rId49" Type="http://schemas.openxmlformats.org/officeDocument/2006/relationships/hyperlink" Target="https://podminky.urs.cz/item/CS_URS_2023_01/892372111" TargetMode="External"/><Relationship Id="rId57" Type="http://schemas.openxmlformats.org/officeDocument/2006/relationships/hyperlink" Target="https://podminky.urs.cz/item/CS_URS_2023_01/915611111" TargetMode="External"/><Relationship Id="rId10" Type="http://schemas.openxmlformats.org/officeDocument/2006/relationships/hyperlink" Target="https://podminky.urs.cz/item/CS_URS_2023_01/132251102" TargetMode="External"/><Relationship Id="rId31" Type="http://schemas.openxmlformats.org/officeDocument/2006/relationships/hyperlink" Target="https://podminky.urs.cz/item/CS_URS_2023_01/452368211" TargetMode="External"/><Relationship Id="rId44" Type="http://schemas.openxmlformats.org/officeDocument/2006/relationships/hyperlink" Target="https://podminky.urs.cz/item/CS_URS_2023_01/890411851" TargetMode="External"/><Relationship Id="rId52" Type="http://schemas.openxmlformats.org/officeDocument/2006/relationships/hyperlink" Target="https://podminky.urs.cz/item/CS_URS_2023_01/899431111" TargetMode="External"/><Relationship Id="rId60" Type="http://schemas.openxmlformats.org/officeDocument/2006/relationships/hyperlink" Target="https://podminky.urs.cz/item/CS_URS_2023_01/916991121" TargetMode="External"/><Relationship Id="rId65" Type="http://schemas.openxmlformats.org/officeDocument/2006/relationships/hyperlink" Target="https://podminky.urs.cz/item/CS_URS_2023_01/997221559" TargetMode="External"/><Relationship Id="rId4" Type="http://schemas.openxmlformats.org/officeDocument/2006/relationships/hyperlink" Target="https://podminky.urs.cz/item/CS_URS_2023_01/113107131" TargetMode="External"/><Relationship Id="rId9" Type="http://schemas.openxmlformats.org/officeDocument/2006/relationships/hyperlink" Target="https://podminky.urs.cz/item/CS_URS_2023_01/122251104" TargetMode="External"/><Relationship Id="rId13" Type="http://schemas.openxmlformats.org/officeDocument/2006/relationships/hyperlink" Target="https://podminky.urs.cz/item/CS_URS_2023_01/151101111" TargetMode="External"/><Relationship Id="rId18" Type="http://schemas.openxmlformats.org/officeDocument/2006/relationships/hyperlink" Target="https://podminky.urs.cz/item/CS_URS_2023_01/162451106" TargetMode="External"/><Relationship Id="rId39" Type="http://schemas.openxmlformats.org/officeDocument/2006/relationships/hyperlink" Target="https://podminky.urs.cz/item/CS_URS_2023_01/573231111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podminky.urs.cz/item/CS_URS_2023_01/175111101" TargetMode="External"/><Relationship Id="rId21" Type="http://schemas.openxmlformats.org/officeDocument/2006/relationships/hyperlink" Target="https://podminky.urs.cz/item/CS_URS_2023_01/167151101" TargetMode="External"/><Relationship Id="rId34" Type="http://schemas.openxmlformats.org/officeDocument/2006/relationships/hyperlink" Target="https://podminky.urs.cz/item/CS_URS_2023_01/564762111" TargetMode="External"/><Relationship Id="rId42" Type="http://schemas.openxmlformats.org/officeDocument/2006/relationships/hyperlink" Target="https://podminky.urs.cz/item/CS_URS_2023_01/596211112" TargetMode="External"/><Relationship Id="rId47" Type="http://schemas.openxmlformats.org/officeDocument/2006/relationships/hyperlink" Target="https://podminky.urs.cz/item/CS_URS_2023_01/877315221" TargetMode="External"/><Relationship Id="rId50" Type="http://schemas.openxmlformats.org/officeDocument/2006/relationships/hyperlink" Target="https://podminky.urs.cz/item/CS_URS_2023_01/899203112" TargetMode="External"/><Relationship Id="rId55" Type="http://schemas.openxmlformats.org/officeDocument/2006/relationships/hyperlink" Target="https://podminky.urs.cz/item/CS_URS_2023_01/915121111" TargetMode="External"/><Relationship Id="rId63" Type="http://schemas.openxmlformats.org/officeDocument/2006/relationships/hyperlink" Target="https://podminky.urs.cz/item/CS_URS_2023_01/935113111" TargetMode="External"/><Relationship Id="rId7" Type="http://schemas.openxmlformats.org/officeDocument/2006/relationships/hyperlink" Target="https://podminky.urs.cz/item/CS_URS_2023_01/113202111" TargetMode="External"/><Relationship Id="rId2" Type="http://schemas.openxmlformats.org/officeDocument/2006/relationships/hyperlink" Target="https://podminky.urs.cz/item/CS_URS_2023_01/113107122" TargetMode="External"/><Relationship Id="rId16" Type="http://schemas.openxmlformats.org/officeDocument/2006/relationships/hyperlink" Target="https://podminky.urs.cz/item/CS_URS_2023_01/151101301" TargetMode="External"/><Relationship Id="rId29" Type="http://schemas.openxmlformats.org/officeDocument/2006/relationships/hyperlink" Target="https://podminky.urs.cz/item/CS_URS_2023_01/451573111" TargetMode="External"/><Relationship Id="rId11" Type="http://schemas.openxmlformats.org/officeDocument/2006/relationships/hyperlink" Target="https://podminky.urs.cz/item/CS_URS_2023_01/133251101" TargetMode="External"/><Relationship Id="rId24" Type="http://schemas.openxmlformats.org/officeDocument/2006/relationships/hyperlink" Target="https://podminky.urs.cz/item/CS_URS_2023_01/171201231" TargetMode="External"/><Relationship Id="rId32" Type="http://schemas.openxmlformats.org/officeDocument/2006/relationships/hyperlink" Target="https://podminky.urs.cz/item/CS_URS_2023_01/564231111" TargetMode="External"/><Relationship Id="rId37" Type="http://schemas.openxmlformats.org/officeDocument/2006/relationships/hyperlink" Target="https://podminky.urs.cz/item/CS_URS_2023_01/567122114" TargetMode="External"/><Relationship Id="rId40" Type="http://schemas.openxmlformats.org/officeDocument/2006/relationships/hyperlink" Target="https://podminky.urs.cz/item/CS_URS_2023_01/577144111" TargetMode="External"/><Relationship Id="rId45" Type="http://schemas.openxmlformats.org/officeDocument/2006/relationships/hyperlink" Target="https://podminky.urs.cz/item/CS_URS_2023_01/871315221" TargetMode="External"/><Relationship Id="rId53" Type="http://schemas.openxmlformats.org/officeDocument/2006/relationships/hyperlink" Target="https://podminky.urs.cz/item/CS_URS_2023_01/914111111" TargetMode="External"/><Relationship Id="rId58" Type="http://schemas.openxmlformats.org/officeDocument/2006/relationships/hyperlink" Target="https://podminky.urs.cz/item/CS_URS_2023_01/916131213" TargetMode="External"/><Relationship Id="rId66" Type="http://schemas.openxmlformats.org/officeDocument/2006/relationships/hyperlink" Target="https://podminky.urs.cz/item/CS_URS_2023_01/997221611" TargetMode="External"/><Relationship Id="rId5" Type="http://schemas.openxmlformats.org/officeDocument/2006/relationships/hyperlink" Target="https://podminky.urs.cz/item/CS_URS_2023_01/113107162" TargetMode="External"/><Relationship Id="rId61" Type="http://schemas.openxmlformats.org/officeDocument/2006/relationships/hyperlink" Target="https://podminky.urs.cz/item/CS_URS_2023_01/919121122" TargetMode="External"/><Relationship Id="rId19" Type="http://schemas.openxmlformats.org/officeDocument/2006/relationships/hyperlink" Target="https://podminky.urs.cz/item/CS_URS_2023_01/162751117" TargetMode="External"/><Relationship Id="rId14" Type="http://schemas.openxmlformats.org/officeDocument/2006/relationships/hyperlink" Target="https://podminky.urs.cz/item/CS_URS_2023_01/151101201" TargetMode="External"/><Relationship Id="rId22" Type="http://schemas.openxmlformats.org/officeDocument/2006/relationships/hyperlink" Target="https://podminky.urs.cz/item/CS_URS_2023_01/171251101" TargetMode="External"/><Relationship Id="rId27" Type="http://schemas.openxmlformats.org/officeDocument/2006/relationships/hyperlink" Target="https://podminky.urs.cz/item/CS_URS_2023_01/181951112" TargetMode="External"/><Relationship Id="rId30" Type="http://schemas.openxmlformats.org/officeDocument/2006/relationships/hyperlink" Target="https://podminky.urs.cz/item/CS_URS_2023_01/452311141" TargetMode="External"/><Relationship Id="rId35" Type="http://schemas.openxmlformats.org/officeDocument/2006/relationships/hyperlink" Target="https://podminky.urs.cz/item/CS_URS_2023_01/564861111" TargetMode="External"/><Relationship Id="rId43" Type="http://schemas.openxmlformats.org/officeDocument/2006/relationships/hyperlink" Target="https://podminky.urs.cz/item/CS_URS_2023_01/596212210" TargetMode="External"/><Relationship Id="rId48" Type="http://schemas.openxmlformats.org/officeDocument/2006/relationships/hyperlink" Target="https://podminky.urs.cz/item/CS_URS_2023_01/892351111" TargetMode="External"/><Relationship Id="rId56" Type="http://schemas.openxmlformats.org/officeDocument/2006/relationships/hyperlink" Target="https://podminky.urs.cz/item/CS_URS_2023_01/915491211" TargetMode="External"/><Relationship Id="rId64" Type="http://schemas.openxmlformats.org/officeDocument/2006/relationships/hyperlink" Target="https://podminky.urs.cz/item/CS_URS_2023_01/997221551" TargetMode="External"/><Relationship Id="rId8" Type="http://schemas.openxmlformats.org/officeDocument/2006/relationships/hyperlink" Target="https://podminky.urs.cz/item/CS_URS_2023_01/121151113" TargetMode="External"/><Relationship Id="rId51" Type="http://schemas.openxmlformats.org/officeDocument/2006/relationships/hyperlink" Target="https://podminky.urs.cz/item/CS_URS_2023_01/899202211" TargetMode="External"/><Relationship Id="rId3" Type="http://schemas.openxmlformats.org/officeDocument/2006/relationships/hyperlink" Target="https://podminky.urs.cz/item/CS_URS_2023_01/113107130" TargetMode="External"/><Relationship Id="rId12" Type="http://schemas.openxmlformats.org/officeDocument/2006/relationships/hyperlink" Target="https://podminky.urs.cz/item/CS_URS_2023_01/151101101" TargetMode="External"/><Relationship Id="rId17" Type="http://schemas.openxmlformats.org/officeDocument/2006/relationships/hyperlink" Target="https://podminky.urs.cz/item/CS_URS_2023_01/151101311" TargetMode="External"/><Relationship Id="rId25" Type="http://schemas.openxmlformats.org/officeDocument/2006/relationships/hyperlink" Target="https://podminky.urs.cz/item/CS_URS_2023_01/174151101" TargetMode="External"/><Relationship Id="rId33" Type="http://schemas.openxmlformats.org/officeDocument/2006/relationships/hyperlink" Target="https://podminky.urs.cz/item/CS_URS_2023_01/564732111" TargetMode="External"/><Relationship Id="rId38" Type="http://schemas.openxmlformats.org/officeDocument/2006/relationships/hyperlink" Target="https://podminky.urs.cz/item/CS_URS_2023_01/573111113" TargetMode="External"/><Relationship Id="rId46" Type="http://schemas.openxmlformats.org/officeDocument/2006/relationships/hyperlink" Target="https://podminky.urs.cz/item/CS_URS_2023_01/877315211" TargetMode="External"/><Relationship Id="rId59" Type="http://schemas.openxmlformats.org/officeDocument/2006/relationships/hyperlink" Target="https://podminky.urs.cz/item/CS_URS_2023_01/916231213" TargetMode="External"/><Relationship Id="rId67" Type="http://schemas.openxmlformats.org/officeDocument/2006/relationships/hyperlink" Target="https://podminky.urs.cz/item/CS_URS_2023_01/998225111" TargetMode="External"/><Relationship Id="rId20" Type="http://schemas.openxmlformats.org/officeDocument/2006/relationships/hyperlink" Target="https://podminky.urs.cz/item/CS_URS_2023_01/162751119" TargetMode="External"/><Relationship Id="rId41" Type="http://schemas.openxmlformats.org/officeDocument/2006/relationships/hyperlink" Target="https://podminky.urs.cz/item/CS_URS_2023_01/591211111" TargetMode="External"/><Relationship Id="rId54" Type="http://schemas.openxmlformats.org/officeDocument/2006/relationships/hyperlink" Target="https://podminky.urs.cz/item/CS_URS_2023_01/914511112" TargetMode="External"/><Relationship Id="rId62" Type="http://schemas.openxmlformats.org/officeDocument/2006/relationships/hyperlink" Target="https://podminky.urs.cz/item/CS_URS_2023_01/919735112" TargetMode="External"/><Relationship Id="rId1" Type="http://schemas.openxmlformats.org/officeDocument/2006/relationships/hyperlink" Target="https://podminky.urs.cz/item/CS_URS_2023_01/113106123" TargetMode="External"/><Relationship Id="rId6" Type="http://schemas.openxmlformats.org/officeDocument/2006/relationships/hyperlink" Target="https://podminky.urs.cz/item/CS_URS_2023_01/113107182" TargetMode="External"/><Relationship Id="rId15" Type="http://schemas.openxmlformats.org/officeDocument/2006/relationships/hyperlink" Target="https://podminky.urs.cz/item/CS_URS_2023_01/151101211" TargetMode="External"/><Relationship Id="rId23" Type="http://schemas.openxmlformats.org/officeDocument/2006/relationships/hyperlink" Target="https://podminky.urs.cz/item/CS_URS_2023_01/171251201" TargetMode="External"/><Relationship Id="rId28" Type="http://schemas.openxmlformats.org/officeDocument/2006/relationships/hyperlink" Target="https://podminky.urs.cz/item/CS_URS_2023_01/359901211" TargetMode="External"/><Relationship Id="rId36" Type="http://schemas.openxmlformats.org/officeDocument/2006/relationships/hyperlink" Target="https://podminky.urs.cz/item/CS_URS_2023_01/565135111" TargetMode="External"/><Relationship Id="rId49" Type="http://schemas.openxmlformats.org/officeDocument/2006/relationships/hyperlink" Target="https://podminky.urs.cz/item/CS_URS_2023_01/892372111" TargetMode="External"/><Relationship Id="rId57" Type="http://schemas.openxmlformats.org/officeDocument/2006/relationships/hyperlink" Target="https://podminky.urs.cz/item/CS_URS_2023_01/915611111" TargetMode="External"/><Relationship Id="rId10" Type="http://schemas.openxmlformats.org/officeDocument/2006/relationships/hyperlink" Target="https://podminky.urs.cz/item/CS_URS_2023_01/132251102" TargetMode="External"/><Relationship Id="rId31" Type="http://schemas.openxmlformats.org/officeDocument/2006/relationships/hyperlink" Target="https://podminky.urs.cz/item/CS_URS_2023_01/452368211" TargetMode="External"/><Relationship Id="rId44" Type="http://schemas.openxmlformats.org/officeDocument/2006/relationships/hyperlink" Target="https://podminky.urs.cz/item/CS_URS_2023_01/890411851" TargetMode="External"/><Relationship Id="rId52" Type="http://schemas.openxmlformats.org/officeDocument/2006/relationships/hyperlink" Target="https://podminky.urs.cz/item/CS_URS_2023_01/899431111" TargetMode="External"/><Relationship Id="rId60" Type="http://schemas.openxmlformats.org/officeDocument/2006/relationships/hyperlink" Target="https://podminky.urs.cz/item/CS_URS_2023_01/916991121" TargetMode="External"/><Relationship Id="rId65" Type="http://schemas.openxmlformats.org/officeDocument/2006/relationships/hyperlink" Target="https://podminky.urs.cz/item/CS_URS_2023_01/997221559" TargetMode="External"/><Relationship Id="rId4" Type="http://schemas.openxmlformats.org/officeDocument/2006/relationships/hyperlink" Target="https://podminky.urs.cz/item/CS_URS_2023_01/113107131" TargetMode="External"/><Relationship Id="rId9" Type="http://schemas.openxmlformats.org/officeDocument/2006/relationships/hyperlink" Target="https://podminky.urs.cz/item/CS_URS_2023_01/122251104" TargetMode="External"/><Relationship Id="rId13" Type="http://schemas.openxmlformats.org/officeDocument/2006/relationships/hyperlink" Target="https://podminky.urs.cz/item/CS_URS_2023_01/151101111" TargetMode="External"/><Relationship Id="rId18" Type="http://schemas.openxmlformats.org/officeDocument/2006/relationships/hyperlink" Target="https://podminky.urs.cz/item/CS_URS_2023_01/162451106" TargetMode="External"/><Relationship Id="rId39" Type="http://schemas.openxmlformats.org/officeDocument/2006/relationships/hyperlink" Target="https://podminky.urs.cz/item/CS_URS_2023_01/573231111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3_01/913321215" TargetMode="External"/><Relationship Id="rId13" Type="http://schemas.openxmlformats.org/officeDocument/2006/relationships/hyperlink" Target="https://podminky.urs.cz/item/CS_URS_2023_01/034403000" TargetMode="External"/><Relationship Id="rId3" Type="http://schemas.openxmlformats.org/officeDocument/2006/relationships/hyperlink" Target="https://podminky.urs.cz/item/CS_URS_2023_01/913111216" TargetMode="External"/><Relationship Id="rId7" Type="http://schemas.openxmlformats.org/officeDocument/2006/relationships/hyperlink" Target="https://podminky.urs.cz/item/CS_URS_2023_01/913321211" TargetMode="External"/><Relationship Id="rId12" Type="http://schemas.openxmlformats.org/officeDocument/2006/relationships/hyperlink" Target="https://podminky.urs.cz/item/CS_URS_2023_01/913911222" TargetMode="External"/><Relationship Id="rId2" Type="http://schemas.openxmlformats.org/officeDocument/2006/relationships/hyperlink" Target="https://podminky.urs.cz/item/CS_URS_2023_01/913111115" TargetMode="External"/><Relationship Id="rId1" Type="http://schemas.openxmlformats.org/officeDocument/2006/relationships/hyperlink" Target="https://podminky.urs.cz/item/CS_URS_2023_01/913111111" TargetMode="External"/><Relationship Id="rId6" Type="http://schemas.openxmlformats.org/officeDocument/2006/relationships/hyperlink" Target="https://podminky.urs.cz/item/CS_URS_2023_01/913321116" TargetMode="External"/><Relationship Id="rId11" Type="http://schemas.openxmlformats.org/officeDocument/2006/relationships/hyperlink" Target="https://podminky.urs.cz/item/CS_URS_2023_01/913911122" TargetMode="External"/><Relationship Id="rId5" Type="http://schemas.openxmlformats.org/officeDocument/2006/relationships/hyperlink" Target="https://podminky.urs.cz/item/CS_URS_2023_01/913321115" TargetMode="External"/><Relationship Id="rId15" Type="http://schemas.openxmlformats.org/officeDocument/2006/relationships/drawing" Target="../drawings/drawing3.xml"/><Relationship Id="rId10" Type="http://schemas.openxmlformats.org/officeDocument/2006/relationships/hyperlink" Target="https://podminky.urs.cz/item/CS_URS_2023_01/913911113" TargetMode="External"/><Relationship Id="rId4" Type="http://schemas.openxmlformats.org/officeDocument/2006/relationships/hyperlink" Target="https://podminky.urs.cz/item/CS_URS_2023_01/913321111" TargetMode="External"/><Relationship Id="rId9" Type="http://schemas.openxmlformats.org/officeDocument/2006/relationships/hyperlink" Target="https://podminky.urs.cz/item/CS_URS_2023_01/913321216" TargetMode="External"/><Relationship Id="rId14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s://podminky.urs.cz/item/CS_URS_2023_01/167151101" TargetMode="External"/><Relationship Id="rId21" Type="http://schemas.openxmlformats.org/officeDocument/2006/relationships/hyperlink" Target="https://podminky.urs.cz/item/CS_URS_2023_01/162301952" TargetMode="External"/><Relationship Id="rId42" Type="http://schemas.openxmlformats.org/officeDocument/2006/relationships/hyperlink" Target="https://podminky.urs.cz/item/CS_URS_2023_01/565165111" TargetMode="External"/><Relationship Id="rId47" Type="http://schemas.openxmlformats.org/officeDocument/2006/relationships/hyperlink" Target="https://podminky.urs.cz/item/CS_URS_2023_01/577144111" TargetMode="External"/><Relationship Id="rId63" Type="http://schemas.openxmlformats.org/officeDocument/2006/relationships/hyperlink" Target="https://podminky.urs.cz/item/CS_URS_2023_01/915491211" TargetMode="External"/><Relationship Id="rId68" Type="http://schemas.openxmlformats.org/officeDocument/2006/relationships/hyperlink" Target="https://podminky.urs.cz/item/CS_URS_2023_01/919121122" TargetMode="External"/><Relationship Id="rId2" Type="http://schemas.openxmlformats.org/officeDocument/2006/relationships/hyperlink" Target="https://podminky.urs.cz/item/CS_URS_2023_01/112111111" TargetMode="External"/><Relationship Id="rId16" Type="http://schemas.openxmlformats.org/officeDocument/2006/relationships/hyperlink" Target="https://podminky.urs.cz/item/CS_URS_2023_01/151101111" TargetMode="External"/><Relationship Id="rId29" Type="http://schemas.openxmlformats.org/officeDocument/2006/relationships/hyperlink" Target="https://podminky.urs.cz/item/CS_URS_2023_01/171201231" TargetMode="External"/><Relationship Id="rId11" Type="http://schemas.openxmlformats.org/officeDocument/2006/relationships/hyperlink" Target="https://podminky.urs.cz/item/CS_URS_2023_01/129001101" TargetMode="External"/><Relationship Id="rId24" Type="http://schemas.openxmlformats.org/officeDocument/2006/relationships/hyperlink" Target="https://podminky.urs.cz/item/CS_URS_2023_01/162751117" TargetMode="External"/><Relationship Id="rId32" Type="http://schemas.openxmlformats.org/officeDocument/2006/relationships/hyperlink" Target="https://podminky.urs.cz/item/CS_URS_2023_01/181951112" TargetMode="External"/><Relationship Id="rId37" Type="http://schemas.openxmlformats.org/officeDocument/2006/relationships/hyperlink" Target="https://podminky.urs.cz/item/CS_URS_2023_01/564762111" TargetMode="External"/><Relationship Id="rId40" Type="http://schemas.openxmlformats.org/officeDocument/2006/relationships/hyperlink" Target="https://podminky.urs.cz/item/CS_URS_2023_01/564962111" TargetMode="External"/><Relationship Id="rId45" Type="http://schemas.openxmlformats.org/officeDocument/2006/relationships/hyperlink" Target="https://podminky.urs.cz/item/CS_URS_2023_01/573231111" TargetMode="External"/><Relationship Id="rId53" Type="http://schemas.openxmlformats.org/officeDocument/2006/relationships/hyperlink" Target="https://podminky.urs.cz/item/CS_URS_2023_01/871315221" TargetMode="External"/><Relationship Id="rId58" Type="http://schemas.openxmlformats.org/officeDocument/2006/relationships/hyperlink" Target="https://podminky.urs.cz/item/CS_URS_2023_01/899202211" TargetMode="External"/><Relationship Id="rId66" Type="http://schemas.openxmlformats.org/officeDocument/2006/relationships/hyperlink" Target="https://podminky.urs.cz/item/CS_URS_2023_01/916231213" TargetMode="External"/><Relationship Id="rId74" Type="http://schemas.openxmlformats.org/officeDocument/2006/relationships/hyperlink" Target="https://podminky.urs.cz/item/CS_URS_2023_01/998225111" TargetMode="External"/><Relationship Id="rId5" Type="http://schemas.openxmlformats.org/officeDocument/2006/relationships/hyperlink" Target="https://podminky.urs.cz/item/CS_URS_2023_01/113106122" TargetMode="External"/><Relationship Id="rId61" Type="http://schemas.openxmlformats.org/officeDocument/2006/relationships/hyperlink" Target="https://podminky.urs.cz/item/CS_URS_2023_01/914511112" TargetMode="External"/><Relationship Id="rId19" Type="http://schemas.openxmlformats.org/officeDocument/2006/relationships/hyperlink" Target="https://podminky.urs.cz/item/CS_URS_2023_01/162201422" TargetMode="External"/><Relationship Id="rId14" Type="http://schemas.openxmlformats.org/officeDocument/2006/relationships/hyperlink" Target="https://podminky.urs.cz/item/CS_URS_2023_01/132251101" TargetMode="External"/><Relationship Id="rId22" Type="http://schemas.openxmlformats.org/officeDocument/2006/relationships/hyperlink" Target="https://podminky.urs.cz/item/CS_URS_2023_01/162301972" TargetMode="External"/><Relationship Id="rId27" Type="http://schemas.openxmlformats.org/officeDocument/2006/relationships/hyperlink" Target="https://podminky.urs.cz/item/CS_URS_2023_01/171251101" TargetMode="External"/><Relationship Id="rId30" Type="http://schemas.openxmlformats.org/officeDocument/2006/relationships/hyperlink" Target="https://podminky.urs.cz/item/CS_URS_2023_01/174151101" TargetMode="External"/><Relationship Id="rId35" Type="http://schemas.openxmlformats.org/officeDocument/2006/relationships/hyperlink" Target="https://podminky.urs.cz/item/CS_URS_2023_01/564231111" TargetMode="External"/><Relationship Id="rId43" Type="http://schemas.openxmlformats.org/officeDocument/2006/relationships/hyperlink" Target="https://podminky.urs.cz/item/CS_URS_2023_01/567122114" TargetMode="External"/><Relationship Id="rId48" Type="http://schemas.openxmlformats.org/officeDocument/2006/relationships/hyperlink" Target="https://podminky.urs.cz/item/CS_URS_2023_01/577176111" TargetMode="External"/><Relationship Id="rId56" Type="http://schemas.openxmlformats.org/officeDocument/2006/relationships/hyperlink" Target="https://podminky.urs.cz/item/CS_URS_2023_01/892351111" TargetMode="External"/><Relationship Id="rId64" Type="http://schemas.openxmlformats.org/officeDocument/2006/relationships/hyperlink" Target="https://podminky.urs.cz/item/CS_URS_2023_01/915611111" TargetMode="External"/><Relationship Id="rId69" Type="http://schemas.openxmlformats.org/officeDocument/2006/relationships/hyperlink" Target="https://podminky.urs.cz/item/CS_URS_2023_01/919735112" TargetMode="External"/><Relationship Id="rId8" Type="http://schemas.openxmlformats.org/officeDocument/2006/relationships/hyperlink" Target="https://podminky.urs.cz/item/CS_URS_2023_01/113107162" TargetMode="External"/><Relationship Id="rId51" Type="http://schemas.openxmlformats.org/officeDocument/2006/relationships/hyperlink" Target="https://podminky.urs.cz/item/CS_URS_2023_01/596212210" TargetMode="External"/><Relationship Id="rId72" Type="http://schemas.openxmlformats.org/officeDocument/2006/relationships/hyperlink" Target="https://podminky.urs.cz/item/CS_URS_2023_01/997221559" TargetMode="External"/><Relationship Id="rId3" Type="http://schemas.openxmlformats.org/officeDocument/2006/relationships/hyperlink" Target="https://podminky.urs.cz/item/CS_URS_2023_01/112201114" TargetMode="External"/><Relationship Id="rId12" Type="http://schemas.openxmlformats.org/officeDocument/2006/relationships/hyperlink" Target="https://podminky.urs.cz/item/CS_URS_2023_01/121151123" TargetMode="External"/><Relationship Id="rId17" Type="http://schemas.openxmlformats.org/officeDocument/2006/relationships/hyperlink" Target="https://podminky.urs.cz/item/CS_URS_2023_01/162201402" TargetMode="External"/><Relationship Id="rId25" Type="http://schemas.openxmlformats.org/officeDocument/2006/relationships/hyperlink" Target="https://podminky.urs.cz/item/CS_URS_2023_01/162751119" TargetMode="External"/><Relationship Id="rId33" Type="http://schemas.openxmlformats.org/officeDocument/2006/relationships/hyperlink" Target="https://podminky.urs.cz/item/CS_URS_2023_01/359901211" TargetMode="External"/><Relationship Id="rId38" Type="http://schemas.openxmlformats.org/officeDocument/2006/relationships/hyperlink" Target="https://podminky.urs.cz/item/CS_URS_2023_01/564851114" TargetMode="External"/><Relationship Id="rId46" Type="http://schemas.openxmlformats.org/officeDocument/2006/relationships/hyperlink" Target="https://podminky.urs.cz/item/CS_URS_2023_01/577134111" TargetMode="External"/><Relationship Id="rId59" Type="http://schemas.openxmlformats.org/officeDocument/2006/relationships/hyperlink" Target="https://podminky.urs.cz/item/CS_URS_2023_01/899431111" TargetMode="External"/><Relationship Id="rId67" Type="http://schemas.openxmlformats.org/officeDocument/2006/relationships/hyperlink" Target="https://podminky.urs.cz/item/CS_URS_2023_01/916991121" TargetMode="External"/><Relationship Id="rId20" Type="http://schemas.openxmlformats.org/officeDocument/2006/relationships/hyperlink" Target="https://podminky.urs.cz/item/CS_URS_2023_01/162301932" TargetMode="External"/><Relationship Id="rId41" Type="http://schemas.openxmlformats.org/officeDocument/2006/relationships/hyperlink" Target="https://podminky.urs.cz/item/CS_URS_2023_01/565135111" TargetMode="External"/><Relationship Id="rId54" Type="http://schemas.openxmlformats.org/officeDocument/2006/relationships/hyperlink" Target="https://podminky.urs.cz/item/CS_URS_2023_01/877315211" TargetMode="External"/><Relationship Id="rId62" Type="http://schemas.openxmlformats.org/officeDocument/2006/relationships/hyperlink" Target="https://podminky.urs.cz/item/CS_URS_2023_01/915121111" TargetMode="External"/><Relationship Id="rId70" Type="http://schemas.openxmlformats.org/officeDocument/2006/relationships/hyperlink" Target="https://podminky.urs.cz/item/CS_URS_2023_01/935113111" TargetMode="External"/><Relationship Id="rId75" Type="http://schemas.openxmlformats.org/officeDocument/2006/relationships/drawing" Target="../drawings/drawing4.xml"/><Relationship Id="rId1" Type="http://schemas.openxmlformats.org/officeDocument/2006/relationships/hyperlink" Target="https://podminky.urs.cz/item/CS_URS_2023_01/112101102" TargetMode="External"/><Relationship Id="rId6" Type="http://schemas.openxmlformats.org/officeDocument/2006/relationships/hyperlink" Target="https://podminky.urs.cz/item/CS_URS_2023_01/113107122" TargetMode="External"/><Relationship Id="rId15" Type="http://schemas.openxmlformats.org/officeDocument/2006/relationships/hyperlink" Target="https://podminky.urs.cz/item/CS_URS_2023_01/151101101" TargetMode="External"/><Relationship Id="rId23" Type="http://schemas.openxmlformats.org/officeDocument/2006/relationships/hyperlink" Target="https://podminky.urs.cz/item/CS_URS_2023_01/162451106" TargetMode="External"/><Relationship Id="rId28" Type="http://schemas.openxmlformats.org/officeDocument/2006/relationships/hyperlink" Target="https://podminky.urs.cz/item/CS_URS_2023_01/171251201" TargetMode="External"/><Relationship Id="rId36" Type="http://schemas.openxmlformats.org/officeDocument/2006/relationships/hyperlink" Target="https://podminky.urs.cz/item/CS_URS_2023_01/564732111" TargetMode="External"/><Relationship Id="rId49" Type="http://schemas.openxmlformats.org/officeDocument/2006/relationships/hyperlink" Target="https://podminky.urs.cz/item/CS_URS_2023_01/591211111" TargetMode="External"/><Relationship Id="rId57" Type="http://schemas.openxmlformats.org/officeDocument/2006/relationships/hyperlink" Target="https://podminky.urs.cz/item/CS_URS_2023_01/892372111" TargetMode="External"/><Relationship Id="rId10" Type="http://schemas.openxmlformats.org/officeDocument/2006/relationships/hyperlink" Target="https://podminky.urs.cz/item/CS_URS_2023_01/113203111" TargetMode="External"/><Relationship Id="rId31" Type="http://schemas.openxmlformats.org/officeDocument/2006/relationships/hyperlink" Target="https://podminky.urs.cz/item/CS_URS_2023_01/175111101" TargetMode="External"/><Relationship Id="rId44" Type="http://schemas.openxmlformats.org/officeDocument/2006/relationships/hyperlink" Target="https://podminky.urs.cz/item/CS_URS_2023_01/573111113" TargetMode="External"/><Relationship Id="rId52" Type="http://schemas.openxmlformats.org/officeDocument/2006/relationships/hyperlink" Target="https://podminky.urs.cz/item/CS_URS_2023_01/890411851" TargetMode="External"/><Relationship Id="rId60" Type="http://schemas.openxmlformats.org/officeDocument/2006/relationships/hyperlink" Target="https://podminky.urs.cz/item/CS_URS_2023_01/914111111" TargetMode="External"/><Relationship Id="rId65" Type="http://schemas.openxmlformats.org/officeDocument/2006/relationships/hyperlink" Target="https://podminky.urs.cz/item/CS_URS_2023_01/916131213" TargetMode="External"/><Relationship Id="rId73" Type="http://schemas.openxmlformats.org/officeDocument/2006/relationships/hyperlink" Target="https://podminky.urs.cz/item/CS_URS_2023_01/997221611" TargetMode="External"/><Relationship Id="rId4" Type="http://schemas.openxmlformats.org/officeDocument/2006/relationships/hyperlink" Target="https://podminky.urs.cz/item/CS_URS_2023_01/112211112" TargetMode="External"/><Relationship Id="rId9" Type="http://schemas.openxmlformats.org/officeDocument/2006/relationships/hyperlink" Target="https://podminky.urs.cz/item/CS_URS_2023_01/113107182" TargetMode="External"/><Relationship Id="rId13" Type="http://schemas.openxmlformats.org/officeDocument/2006/relationships/hyperlink" Target="https://podminky.urs.cz/item/CS_URS_2023_01/122251104" TargetMode="External"/><Relationship Id="rId18" Type="http://schemas.openxmlformats.org/officeDocument/2006/relationships/hyperlink" Target="https://podminky.urs.cz/item/CS_URS_2023_01/162201412" TargetMode="External"/><Relationship Id="rId39" Type="http://schemas.openxmlformats.org/officeDocument/2006/relationships/hyperlink" Target="https://podminky.urs.cz/item/CS_URS_2023_01/564861111" TargetMode="External"/><Relationship Id="rId34" Type="http://schemas.openxmlformats.org/officeDocument/2006/relationships/hyperlink" Target="https://podminky.urs.cz/item/CS_URS_2023_01/451573111" TargetMode="External"/><Relationship Id="rId50" Type="http://schemas.openxmlformats.org/officeDocument/2006/relationships/hyperlink" Target="https://podminky.urs.cz/item/CS_URS_2023_01/596211112" TargetMode="External"/><Relationship Id="rId55" Type="http://schemas.openxmlformats.org/officeDocument/2006/relationships/hyperlink" Target="https://podminky.urs.cz/item/CS_URS_2023_01/877315221" TargetMode="External"/><Relationship Id="rId7" Type="http://schemas.openxmlformats.org/officeDocument/2006/relationships/hyperlink" Target="https://podminky.urs.cz/item/CS_URS_2023_01/113107131" TargetMode="External"/><Relationship Id="rId71" Type="http://schemas.openxmlformats.org/officeDocument/2006/relationships/hyperlink" Target="https://podminky.urs.cz/item/CS_URS_2023_01/997221551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podminky.urs.cz/item/CS_URS_2023_01/167151101" TargetMode="External"/><Relationship Id="rId21" Type="http://schemas.openxmlformats.org/officeDocument/2006/relationships/hyperlink" Target="https://podminky.urs.cz/item/CS_URS_2023_01/162301952" TargetMode="External"/><Relationship Id="rId42" Type="http://schemas.openxmlformats.org/officeDocument/2006/relationships/hyperlink" Target="https://podminky.urs.cz/item/CS_URS_2023_01/565165111" TargetMode="External"/><Relationship Id="rId47" Type="http://schemas.openxmlformats.org/officeDocument/2006/relationships/hyperlink" Target="https://podminky.urs.cz/item/CS_URS_2023_01/577144111" TargetMode="External"/><Relationship Id="rId63" Type="http://schemas.openxmlformats.org/officeDocument/2006/relationships/hyperlink" Target="https://podminky.urs.cz/item/CS_URS_2023_01/915491211" TargetMode="External"/><Relationship Id="rId68" Type="http://schemas.openxmlformats.org/officeDocument/2006/relationships/hyperlink" Target="https://podminky.urs.cz/item/CS_URS_2023_01/919121122" TargetMode="External"/><Relationship Id="rId2" Type="http://schemas.openxmlformats.org/officeDocument/2006/relationships/hyperlink" Target="https://podminky.urs.cz/item/CS_URS_2023_01/112111111" TargetMode="External"/><Relationship Id="rId16" Type="http://schemas.openxmlformats.org/officeDocument/2006/relationships/hyperlink" Target="https://podminky.urs.cz/item/CS_URS_2023_01/151101111" TargetMode="External"/><Relationship Id="rId29" Type="http://schemas.openxmlformats.org/officeDocument/2006/relationships/hyperlink" Target="https://podminky.urs.cz/item/CS_URS_2023_01/171201231" TargetMode="External"/><Relationship Id="rId11" Type="http://schemas.openxmlformats.org/officeDocument/2006/relationships/hyperlink" Target="https://podminky.urs.cz/item/CS_URS_2023_01/129001101" TargetMode="External"/><Relationship Id="rId24" Type="http://schemas.openxmlformats.org/officeDocument/2006/relationships/hyperlink" Target="https://podminky.urs.cz/item/CS_URS_2023_01/162751117" TargetMode="External"/><Relationship Id="rId32" Type="http://schemas.openxmlformats.org/officeDocument/2006/relationships/hyperlink" Target="https://podminky.urs.cz/item/CS_URS_2023_01/181951112" TargetMode="External"/><Relationship Id="rId37" Type="http://schemas.openxmlformats.org/officeDocument/2006/relationships/hyperlink" Target="https://podminky.urs.cz/item/CS_URS_2023_01/564762111" TargetMode="External"/><Relationship Id="rId40" Type="http://schemas.openxmlformats.org/officeDocument/2006/relationships/hyperlink" Target="https://podminky.urs.cz/item/CS_URS_2023_01/564962111" TargetMode="External"/><Relationship Id="rId45" Type="http://schemas.openxmlformats.org/officeDocument/2006/relationships/hyperlink" Target="https://podminky.urs.cz/item/CS_URS_2023_01/573231111" TargetMode="External"/><Relationship Id="rId53" Type="http://schemas.openxmlformats.org/officeDocument/2006/relationships/hyperlink" Target="https://podminky.urs.cz/item/CS_URS_2023_01/871315221" TargetMode="External"/><Relationship Id="rId58" Type="http://schemas.openxmlformats.org/officeDocument/2006/relationships/hyperlink" Target="https://podminky.urs.cz/item/CS_URS_2023_01/899202211" TargetMode="External"/><Relationship Id="rId66" Type="http://schemas.openxmlformats.org/officeDocument/2006/relationships/hyperlink" Target="https://podminky.urs.cz/item/CS_URS_2023_01/916231213" TargetMode="External"/><Relationship Id="rId74" Type="http://schemas.openxmlformats.org/officeDocument/2006/relationships/hyperlink" Target="https://podminky.urs.cz/item/CS_URS_2023_01/998225111" TargetMode="External"/><Relationship Id="rId5" Type="http://schemas.openxmlformats.org/officeDocument/2006/relationships/hyperlink" Target="https://podminky.urs.cz/item/CS_URS_2023_01/113106122" TargetMode="External"/><Relationship Id="rId61" Type="http://schemas.openxmlformats.org/officeDocument/2006/relationships/hyperlink" Target="https://podminky.urs.cz/item/CS_URS_2023_01/914511112" TargetMode="External"/><Relationship Id="rId19" Type="http://schemas.openxmlformats.org/officeDocument/2006/relationships/hyperlink" Target="https://podminky.urs.cz/item/CS_URS_2023_01/162201422" TargetMode="External"/><Relationship Id="rId14" Type="http://schemas.openxmlformats.org/officeDocument/2006/relationships/hyperlink" Target="https://podminky.urs.cz/item/CS_URS_2023_01/132251101" TargetMode="External"/><Relationship Id="rId22" Type="http://schemas.openxmlformats.org/officeDocument/2006/relationships/hyperlink" Target="https://podminky.urs.cz/item/CS_URS_2023_01/162301972" TargetMode="External"/><Relationship Id="rId27" Type="http://schemas.openxmlformats.org/officeDocument/2006/relationships/hyperlink" Target="https://podminky.urs.cz/item/CS_URS_2023_01/171251101" TargetMode="External"/><Relationship Id="rId30" Type="http://schemas.openxmlformats.org/officeDocument/2006/relationships/hyperlink" Target="https://podminky.urs.cz/item/CS_URS_2023_01/174151101" TargetMode="External"/><Relationship Id="rId35" Type="http://schemas.openxmlformats.org/officeDocument/2006/relationships/hyperlink" Target="https://podminky.urs.cz/item/CS_URS_2023_01/564231111" TargetMode="External"/><Relationship Id="rId43" Type="http://schemas.openxmlformats.org/officeDocument/2006/relationships/hyperlink" Target="https://podminky.urs.cz/item/CS_URS_2023_01/567122114" TargetMode="External"/><Relationship Id="rId48" Type="http://schemas.openxmlformats.org/officeDocument/2006/relationships/hyperlink" Target="https://podminky.urs.cz/item/CS_URS_2023_01/577176111" TargetMode="External"/><Relationship Id="rId56" Type="http://schemas.openxmlformats.org/officeDocument/2006/relationships/hyperlink" Target="https://podminky.urs.cz/item/CS_URS_2023_01/892351111" TargetMode="External"/><Relationship Id="rId64" Type="http://schemas.openxmlformats.org/officeDocument/2006/relationships/hyperlink" Target="https://podminky.urs.cz/item/CS_URS_2023_01/915611111" TargetMode="External"/><Relationship Id="rId69" Type="http://schemas.openxmlformats.org/officeDocument/2006/relationships/hyperlink" Target="https://podminky.urs.cz/item/CS_URS_2023_01/919735112" TargetMode="External"/><Relationship Id="rId8" Type="http://schemas.openxmlformats.org/officeDocument/2006/relationships/hyperlink" Target="https://podminky.urs.cz/item/CS_URS_2023_01/113107162" TargetMode="External"/><Relationship Id="rId51" Type="http://schemas.openxmlformats.org/officeDocument/2006/relationships/hyperlink" Target="https://podminky.urs.cz/item/CS_URS_2023_01/596212210" TargetMode="External"/><Relationship Id="rId72" Type="http://schemas.openxmlformats.org/officeDocument/2006/relationships/hyperlink" Target="https://podminky.urs.cz/item/CS_URS_2023_01/997221559" TargetMode="External"/><Relationship Id="rId3" Type="http://schemas.openxmlformats.org/officeDocument/2006/relationships/hyperlink" Target="https://podminky.urs.cz/item/CS_URS_2023_01/112201114" TargetMode="External"/><Relationship Id="rId12" Type="http://schemas.openxmlformats.org/officeDocument/2006/relationships/hyperlink" Target="https://podminky.urs.cz/item/CS_URS_2023_01/121151123" TargetMode="External"/><Relationship Id="rId17" Type="http://schemas.openxmlformats.org/officeDocument/2006/relationships/hyperlink" Target="https://podminky.urs.cz/item/CS_URS_2023_01/162201402" TargetMode="External"/><Relationship Id="rId25" Type="http://schemas.openxmlformats.org/officeDocument/2006/relationships/hyperlink" Target="https://podminky.urs.cz/item/CS_URS_2023_01/162751119" TargetMode="External"/><Relationship Id="rId33" Type="http://schemas.openxmlformats.org/officeDocument/2006/relationships/hyperlink" Target="https://podminky.urs.cz/item/CS_URS_2023_01/359901211" TargetMode="External"/><Relationship Id="rId38" Type="http://schemas.openxmlformats.org/officeDocument/2006/relationships/hyperlink" Target="https://podminky.urs.cz/item/CS_URS_2023_01/564851114" TargetMode="External"/><Relationship Id="rId46" Type="http://schemas.openxmlformats.org/officeDocument/2006/relationships/hyperlink" Target="https://podminky.urs.cz/item/CS_URS_2023_01/577134111" TargetMode="External"/><Relationship Id="rId59" Type="http://schemas.openxmlformats.org/officeDocument/2006/relationships/hyperlink" Target="https://podminky.urs.cz/item/CS_URS_2023_01/899431111" TargetMode="External"/><Relationship Id="rId67" Type="http://schemas.openxmlformats.org/officeDocument/2006/relationships/hyperlink" Target="https://podminky.urs.cz/item/CS_URS_2023_01/916991121" TargetMode="External"/><Relationship Id="rId20" Type="http://schemas.openxmlformats.org/officeDocument/2006/relationships/hyperlink" Target="https://podminky.urs.cz/item/CS_URS_2023_01/162301932" TargetMode="External"/><Relationship Id="rId41" Type="http://schemas.openxmlformats.org/officeDocument/2006/relationships/hyperlink" Target="https://podminky.urs.cz/item/CS_URS_2023_01/565135111" TargetMode="External"/><Relationship Id="rId54" Type="http://schemas.openxmlformats.org/officeDocument/2006/relationships/hyperlink" Target="https://podminky.urs.cz/item/CS_URS_2023_01/877315211" TargetMode="External"/><Relationship Id="rId62" Type="http://schemas.openxmlformats.org/officeDocument/2006/relationships/hyperlink" Target="https://podminky.urs.cz/item/CS_URS_2023_01/915121111" TargetMode="External"/><Relationship Id="rId70" Type="http://schemas.openxmlformats.org/officeDocument/2006/relationships/hyperlink" Target="https://podminky.urs.cz/item/CS_URS_2023_01/935113111" TargetMode="External"/><Relationship Id="rId1" Type="http://schemas.openxmlformats.org/officeDocument/2006/relationships/hyperlink" Target="https://podminky.urs.cz/item/CS_URS_2023_01/112101102" TargetMode="External"/><Relationship Id="rId6" Type="http://schemas.openxmlformats.org/officeDocument/2006/relationships/hyperlink" Target="https://podminky.urs.cz/item/CS_URS_2023_01/113107122" TargetMode="External"/><Relationship Id="rId15" Type="http://schemas.openxmlformats.org/officeDocument/2006/relationships/hyperlink" Target="https://podminky.urs.cz/item/CS_URS_2023_01/151101101" TargetMode="External"/><Relationship Id="rId23" Type="http://schemas.openxmlformats.org/officeDocument/2006/relationships/hyperlink" Target="https://podminky.urs.cz/item/CS_URS_2023_01/162451106" TargetMode="External"/><Relationship Id="rId28" Type="http://schemas.openxmlformats.org/officeDocument/2006/relationships/hyperlink" Target="https://podminky.urs.cz/item/CS_URS_2023_01/171251201" TargetMode="External"/><Relationship Id="rId36" Type="http://schemas.openxmlformats.org/officeDocument/2006/relationships/hyperlink" Target="https://podminky.urs.cz/item/CS_URS_2023_01/564732111" TargetMode="External"/><Relationship Id="rId49" Type="http://schemas.openxmlformats.org/officeDocument/2006/relationships/hyperlink" Target="https://podminky.urs.cz/item/CS_URS_2023_01/591211111" TargetMode="External"/><Relationship Id="rId57" Type="http://schemas.openxmlformats.org/officeDocument/2006/relationships/hyperlink" Target="https://podminky.urs.cz/item/CS_URS_2023_01/892372111" TargetMode="External"/><Relationship Id="rId10" Type="http://schemas.openxmlformats.org/officeDocument/2006/relationships/hyperlink" Target="https://podminky.urs.cz/item/CS_URS_2023_01/113203111" TargetMode="External"/><Relationship Id="rId31" Type="http://schemas.openxmlformats.org/officeDocument/2006/relationships/hyperlink" Target="https://podminky.urs.cz/item/CS_URS_2023_01/175111101" TargetMode="External"/><Relationship Id="rId44" Type="http://schemas.openxmlformats.org/officeDocument/2006/relationships/hyperlink" Target="https://podminky.urs.cz/item/CS_URS_2023_01/573111113" TargetMode="External"/><Relationship Id="rId52" Type="http://schemas.openxmlformats.org/officeDocument/2006/relationships/hyperlink" Target="https://podminky.urs.cz/item/CS_URS_2023_01/890411851" TargetMode="External"/><Relationship Id="rId60" Type="http://schemas.openxmlformats.org/officeDocument/2006/relationships/hyperlink" Target="https://podminky.urs.cz/item/CS_URS_2023_01/914111111" TargetMode="External"/><Relationship Id="rId65" Type="http://schemas.openxmlformats.org/officeDocument/2006/relationships/hyperlink" Target="https://podminky.urs.cz/item/CS_URS_2023_01/916131213" TargetMode="External"/><Relationship Id="rId73" Type="http://schemas.openxmlformats.org/officeDocument/2006/relationships/hyperlink" Target="https://podminky.urs.cz/item/CS_URS_2023_01/997221611" TargetMode="External"/><Relationship Id="rId4" Type="http://schemas.openxmlformats.org/officeDocument/2006/relationships/hyperlink" Target="https://podminky.urs.cz/item/CS_URS_2023_01/112211112" TargetMode="External"/><Relationship Id="rId9" Type="http://schemas.openxmlformats.org/officeDocument/2006/relationships/hyperlink" Target="https://podminky.urs.cz/item/CS_URS_2023_01/113107182" TargetMode="External"/><Relationship Id="rId13" Type="http://schemas.openxmlformats.org/officeDocument/2006/relationships/hyperlink" Target="https://podminky.urs.cz/item/CS_URS_2023_01/122251104" TargetMode="External"/><Relationship Id="rId18" Type="http://schemas.openxmlformats.org/officeDocument/2006/relationships/hyperlink" Target="https://podminky.urs.cz/item/CS_URS_2023_01/162201412" TargetMode="External"/><Relationship Id="rId39" Type="http://schemas.openxmlformats.org/officeDocument/2006/relationships/hyperlink" Target="https://podminky.urs.cz/item/CS_URS_2023_01/564861111" TargetMode="External"/><Relationship Id="rId34" Type="http://schemas.openxmlformats.org/officeDocument/2006/relationships/hyperlink" Target="https://podminky.urs.cz/item/CS_URS_2023_01/451573111" TargetMode="External"/><Relationship Id="rId50" Type="http://schemas.openxmlformats.org/officeDocument/2006/relationships/hyperlink" Target="https://podminky.urs.cz/item/CS_URS_2023_01/596211112" TargetMode="External"/><Relationship Id="rId55" Type="http://schemas.openxmlformats.org/officeDocument/2006/relationships/hyperlink" Target="https://podminky.urs.cz/item/CS_URS_2023_01/877315221" TargetMode="External"/><Relationship Id="rId7" Type="http://schemas.openxmlformats.org/officeDocument/2006/relationships/hyperlink" Target="https://podminky.urs.cz/item/CS_URS_2023_01/113107131" TargetMode="External"/><Relationship Id="rId71" Type="http://schemas.openxmlformats.org/officeDocument/2006/relationships/hyperlink" Target="https://podminky.urs.cz/item/CS_URS_2023_01/997221551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3_01/913321215" TargetMode="External"/><Relationship Id="rId13" Type="http://schemas.openxmlformats.org/officeDocument/2006/relationships/hyperlink" Target="https://podminky.urs.cz/item/CS_URS_2023_01/034403000" TargetMode="External"/><Relationship Id="rId3" Type="http://schemas.openxmlformats.org/officeDocument/2006/relationships/hyperlink" Target="https://podminky.urs.cz/item/CS_URS_2023_01/913111216" TargetMode="External"/><Relationship Id="rId7" Type="http://schemas.openxmlformats.org/officeDocument/2006/relationships/hyperlink" Target="https://podminky.urs.cz/item/CS_URS_2023_01/913321211" TargetMode="External"/><Relationship Id="rId12" Type="http://schemas.openxmlformats.org/officeDocument/2006/relationships/hyperlink" Target="https://podminky.urs.cz/item/CS_URS_2023_01/913911222" TargetMode="External"/><Relationship Id="rId2" Type="http://schemas.openxmlformats.org/officeDocument/2006/relationships/hyperlink" Target="https://podminky.urs.cz/item/CS_URS_2023_01/913111115" TargetMode="External"/><Relationship Id="rId1" Type="http://schemas.openxmlformats.org/officeDocument/2006/relationships/hyperlink" Target="https://podminky.urs.cz/item/CS_URS_2023_01/913111111" TargetMode="External"/><Relationship Id="rId6" Type="http://schemas.openxmlformats.org/officeDocument/2006/relationships/hyperlink" Target="https://podminky.urs.cz/item/CS_URS_2023_01/913321116" TargetMode="External"/><Relationship Id="rId11" Type="http://schemas.openxmlformats.org/officeDocument/2006/relationships/hyperlink" Target="https://podminky.urs.cz/item/CS_URS_2023_01/913911122" TargetMode="External"/><Relationship Id="rId5" Type="http://schemas.openxmlformats.org/officeDocument/2006/relationships/hyperlink" Target="https://podminky.urs.cz/item/CS_URS_2023_01/913321115" TargetMode="External"/><Relationship Id="rId15" Type="http://schemas.openxmlformats.org/officeDocument/2006/relationships/drawing" Target="../drawings/drawing5.xml"/><Relationship Id="rId10" Type="http://schemas.openxmlformats.org/officeDocument/2006/relationships/hyperlink" Target="https://podminky.urs.cz/item/CS_URS_2023_01/913911113" TargetMode="External"/><Relationship Id="rId4" Type="http://schemas.openxmlformats.org/officeDocument/2006/relationships/hyperlink" Target="https://podminky.urs.cz/item/CS_URS_2023_01/913321111" TargetMode="External"/><Relationship Id="rId9" Type="http://schemas.openxmlformats.org/officeDocument/2006/relationships/hyperlink" Target="https://podminky.urs.cz/item/CS_URS_2023_01/913321216" TargetMode="External"/><Relationship Id="rId14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3_01/174151101" TargetMode="External"/><Relationship Id="rId18" Type="http://schemas.openxmlformats.org/officeDocument/2006/relationships/hyperlink" Target="https://podminky.urs.cz/item/CS_URS_2023_01/181951111" TargetMode="External"/><Relationship Id="rId26" Type="http://schemas.openxmlformats.org/officeDocument/2006/relationships/hyperlink" Target="https://podminky.urs.cz/item/CS_URS_2023_01/564762111" TargetMode="External"/><Relationship Id="rId39" Type="http://schemas.openxmlformats.org/officeDocument/2006/relationships/hyperlink" Target="https://podminky.urs.cz/item/CS_URS_2023_01/895941331" TargetMode="External"/><Relationship Id="rId21" Type="http://schemas.openxmlformats.org/officeDocument/2006/relationships/hyperlink" Target="https://podminky.urs.cz/item/CS_URS_2023_01/451572111" TargetMode="External"/><Relationship Id="rId34" Type="http://schemas.openxmlformats.org/officeDocument/2006/relationships/hyperlink" Target="https://podminky.urs.cz/item/CS_URS_2023_01/871355221" TargetMode="External"/><Relationship Id="rId42" Type="http://schemas.openxmlformats.org/officeDocument/2006/relationships/hyperlink" Target="https://podminky.urs.cz/item/CS_URS_2023_01/915131112" TargetMode="External"/><Relationship Id="rId47" Type="http://schemas.openxmlformats.org/officeDocument/2006/relationships/hyperlink" Target="https://podminky.urs.cz/item/CS_URS_2023_01/919732221" TargetMode="External"/><Relationship Id="rId50" Type="http://schemas.openxmlformats.org/officeDocument/2006/relationships/hyperlink" Target="https://podminky.urs.cz/item/CS_URS_2023_01/997221559" TargetMode="External"/><Relationship Id="rId7" Type="http://schemas.openxmlformats.org/officeDocument/2006/relationships/hyperlink" Target="https://podminky.urs.cz/item/CS_URS_2023_01/151102101" TargetMode="External"/><Relationship Id="rId2" Type="http://schemas.openxmlformats.org/officeDocument/2006/relationships/hyperlink" Target="https://podminky.urs.cz/item/CS_URS_2023_01/113107182" TargetMode="External"/><Relationship Id="rId16" Type="http://schemas.openxmlformats.org/officeDocument/2006/relationships/hyperlink" Target="https://podminky.urs.cz/item/CS_URS_2023_01/181351103" TargetMode="External"/><Relationship Id="rId29" Type="http://schemas.openxmlformats.org/officeDocument/2006/relationships/hyperlink" Target="https://podminky.urs.cz/item/CS_URS_2023_01/572341111" TargetMode="External"/><Relationship Id="rId11" Type="http://schemas.openxmlformats.org/officeDocument/2006/relationships/hyperlink" Target="https://podminky.urs.cz/item/CS_URS_2023_01/167151101" TargetMode="External"/><Relationship Id="rId24" Type="http://schemas.openxmlformats.org/officeDocument/2006/relationships/hyperlink" Target="https://podminky.urs.cz/item/CS_URS_2023_01/564730011" TargetMode="External"/><Relationship Id="rId32" Type="http://schemas.openxmlformats.org/officeDocument/2006/relationships/hyperlink" Target="https://podminky.urs.cz/item/CS_URS_2023_01/591111111" TargetMode="External"/><Relationship Id="rId37" Type="http://schemas.openxmlformats.org/officeDocument/2006/relationships/hyperlink" Target="https://podminky.urs.cz/item/CS_URS_2023_01/895941302" TargetMode="External"/><Relationship Id="rId40" Type="http://schemas.openxmlformats.org/officeDocument/2006/relationships/hyperlink" Target="https://podminky.urs.cz/item/CS_URS_2023_01/899202211" TargetMode="External"/><Relationship Id="rId45" Type="http://schemas.openxmlformats.org/officeDocument/2006/relationships/hyperlink" Target="https://podminky.urs.cz/item/CS_URS_2023_01/916231213" TargetMode="External"/><Relationship Id="rId53" Type="http://schemas.openxmlformats.org/officeDocument/2006/relationships/drawing" Target="../drawings/drawing6.xml"/><Relationship Id="rId5" Type="http://schemas.openxmlformats.org/officeDocument/2006/relationships/hyperlink" Target="https://podminky.urs.cz/item/CS_URS_2023_01/122251104" TargetMode="External"/><Relationship Id="rId10" Type="http://schemas.openxmlformats.org/officeDocument/2006/relationships/hyperlink" Target="https://podminky.urs.cz/item/CS_URS_2023_01/162451106" TargetMode="External"/><Relationship Id="rId19" Type="http://schemas.openxmlformats.org/officeDocument/2006/relationships/hyperlink" Target="https://podminky.urs.cz/item/CS_URS_2023_01/181951112" TargetMode="External"/><Relationship Id="rId31" Type="http://schemas.openxmlformats.org/officeDocument/2006/relationships/hyperlink" Target="https://podminky.urs.cz/item/CS_URS_2023_01/573211108" TargetMode="External"/><Relationship Id="rId44" Type="http://schemas.openxmlformats.org/officeDocument/2006/relationships/hyperlink" Target="https://podminky.urs.cz/item/CS_URS_2023_01/916131213" TargetMode="External"/><Relationship Id="rId52" Type="http://schemas.openxmlformats.org/officeDocument/2006/relationships/hyperlink" Target="https://podminky.urs.cz/item/CS_URS_2023_01/998225111" TargetMode="External"/><Relationship Id="rId4" Type="http://schemas.openxmlformats.org/officeDocument/2006/relationships/hyperlink" Target="https://podminky.urs.cz/item/CS_URS_2023_01/113202111" TargetMode="External"/><Relationship Id="rId9" Type="http://schemas.openxmlformats.org/officeDocument/2006/relationships/hyperlink" Target="https://podminky.urs.cz/item/CS_URS_2023_01/162251102" TargetMode="External"/><Relationship Id="rId14" Type="http://schemas.openxmlformats.org/officeDocument/2006/relationships/hyperlink" Target="https://podminky.urs.cz/item/CS_URS_2023_01/175151101" TargetMode="External"/><Relationship Id="rId22" Type="http://schemas.openxmlformats.org/officeDocument/2006/relationships/hyperlink" Target="https://podminky.urs.cz/item/CS_URS_2023_01/452112112" TargetMode="External"/><Relationship Id="rId27" Type="http://schemas.openxmlformats.org/officeDocument/2006/relationships/hyperlink" Target="https://podminky.urs.cz/item/CS_URS_2023_01/566901261" TargetMode="External"/><Relationship Id="rId30" Type="http://schemas.openxmlformats.org/officeDocument/2006/relationships/hyperlink" Target="https://podminky.urs.cz/item/CS_URS_2023_01/573191111" TargetMode="External"/><Relationship Id="rId35" Type="http://schemas.openxmlformats.org/officeDocument/2006/relationships/hyperlink" Target="https://podminky.urs.cz/item/CS_URS_2023_01/877355211" TargetMode="External"/><Relationship Id="rId43" Type="http://schemas.openxmlformats.org/officeDocument/2006/relationships/hyperlink" Target="https://podminky.urs.cz/item/CS_URS_2023_01/915621111" TargetMode="External"/><Relationship Id="rId48" Type="http://schemas.openxmlformats.org/officeDocument/2006/relationships/hyperlink" Target="https://podminky.urs.cz/item/CS_URS_2023_01/919735112" TargetMode="External"/><Relationship Id="rId8" Type="http://schemas.openxmlformats.org/officeDocument/2006/relationships/hyperlink" Target="https://podminky.urs.cz/item/CS_URS_2023_01/151102111" TargetMode="External"/><Relationship Id="rId51" Type="http://schemas.openxmlformats.org/officeDocument/2006/relationships/hyperlink" Target="https://podminky.urs.cz/item/CS_URS_2023_01/997221611" TargetMode="External"/><Relationship Id="rId3" Type="http://schemas.openxmlformats.org/officeDocument/2006/relationships/hyperlink" Target="https://podminky.urs.cz/item/CS_URS_2023_01/113107222" TargetMode="External"/><Relationship Id="rId12" Type="http://schemas.openxmlformats.org/officeDocument/2006/relationships/hyperlink" Target="https://podminky.urs.cz/item/CS_URS_2023_01/171251101" TargetMode="External"/><Relationship Id="rId17" Type="http://schemas.openxmlformats.org/officeDocument/2006/relationships/hyperlink" Target="https://podminky.urs.cz/item/CS_URS_2023_01/181411131" TargetMode="External"/><Relationship Id="rId25" Type="http://schemas.openxmlformats.org/officeDocument/2006/relationships/hyperlink" Target="https://podminky.urs.cz/item/CS_URS_2023_01/564760111" TargetMode="External"/><Relationship Id="rId33" Type="http://schemas.openxmlformats.org/officeDocument/2006/relationships/hyperlink" Target="https://podminky.urs.cz/item/CS_URS_2023_01/596211112" TargetMode="External"/><Relationship Id="rId38" Type="http://schemas.openxmlformats.org/officeDocument/2006/relationships/hyperlink" Target="https://podminky.urs.cz/item/CS_URS_2023_01/895941314" TargetMode="External"/><Relationship Id="rId46" Type="http://schemas.openxmlformats.org/officeDocument/2006/relationships/hyperlink" Target="https://podminky.urs.cz/item/CS_URS_2023_01/916991121" TargetMode="External"/><Relationship Id="rId20" Type="http://schemas.openxmlformats.org/officeDocument/2006/relationships/hyperlink" Target="https://podminky.urs.cz/item/CS_URS_2023_01/182303111" TargetMode="External"/><Relationship Id="rId41" Type="http://schemas.openxmlformats.org/officeDocument/2006/relationships/hyperlink" Target="https://podminky.urs.cz/item/CS_URS_2023_01/899204112" TargetMode="External"/><Relationship Id="rId1" Type="http://schemas.openxmlformats.org/officeDocument/2006/relationships/hyperlink" Target="https://podminky.urs.cz/item/CS_URS_2023_01/113106123" TargetMode="External"/><Relationship Id="rId6" Type="http://schemas.openxmlformats.org/officeDocument/2006/relationships/hyperlink" Target="https://podminky.urs.cz/item/CS_URS_2023_01/132254101" TargetMode="External"/><Relationship Id="rId15" Type="http://schemas.openxmlformats.org/officeDocument/2006/relationships/hyperlink" Target="https://podminky.urs.cz/item/CS_URS_2023_01/181111111" TargetMode="External"/><Relationship Id="rId23" Type="http://schemas.openxmlformats.org/officeDocument/2006/relationships/hyperlink" Target="https://podminky.urs.cz/item/CS_URS_2023_01/564231111" TargetMode="External"/><Relationship Id="rId28" Type="http://schemas.openxmlformats.org/officeDocument/2006/relationships/hyperlink" Target="https://podminky.urs.cz/item/CS_URS_2023_01/566901273" TargetMode="External"/><Relationship Id="rId36" Type="http://schemas.openxmlformats.org/officeDocument/2006/relationships/hyperlink" Target="https://podminky.urs.cz/item/CS_URS_2023_01/890411851" TargetMode="External"/><Relationship Id="rId49" Type="http://schemas.openxmlformats.org/officeDocument/2006/relationships/hyperlink" Target="https://podminky.urs.cz/item/CS_URS_2023_01/997221551" TargetMode="Externa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3_01/174151101" TargetMode="External"/><Relationship Id="rId18" Type="http://schemas.openxmlformats.org/officeDocument/2006/relationships/hyperlink" Target="https://podminky.urs.cz/item/CS_URS_2023_01/181951111" TargetMode="External"/><Relationship Id="rId26" Type="http://schemas.openxmlformats.org/officeDocument/2006/relationships/hyperlink" Target="https://podminky.urs.cz/item/CS_URS_2023_01/564762111" TargetMode="External"/><Relationship Id="rId39" Type="http://schemas.openxmlformats.org/officeDocument/2006/relationships/hyperlink" Target="https://podminky.urs.cz/item/CS_URS_2023_01/895941331" TargetMode="External"/><Relationship Id="rId21" Type="http://schemas.openxmlformats.org/officeDocument/2006/relationships/hyperlink" Target="https://podminky.urs.cz/item/CS_URS_2023_01/451572111" TargetMode="External"/><Relationship Id="rId34" Type="http://schemas.openxmlformats.org/officeDocument/2006/relationships/hyperlink" Target="https://podminky.urs.cz/item/CS_URS_2023_01/871355221" TargetMode="External"/><Relationship Id="rId42" Type="http://schemas.openxmlformats.org/officeDocument/2006/relationships/hyperlink" Target="https://podminky.urs.cz/item/CS_URS_2023_01/915131112" TargetMode="External"/><Relationship Id="rId47" Type="http://schemas.openxmlformats.org/officeDocument/2006/relationships/hyperlink" Target="https://podminky.urs.cz/item/CS_URS_2023_01/919732221" TargetMode="External"/><Relationship Id="rId50" Type="http://schemas.openxmlformats.org/officeDocument/2006/relationships/hyperlink" Target="https://podminky.urs.cz/item/CS_URS_2023_01/997221559" TargetMode="External"/><Relationship Id="rId7" Type="http://schemas.openxmlformats.org/officeDocument/2006/relationships/hyperlink" Target="https://podminky.urs.cz/item/CS_URS_2023_01/151102101" TargetMode="External"/><Relationship Id="rId2" Type="http://schemas.openxmlformats.org/officeDocument/2006/relationships/hyperlink" Target="https://podminky.urs.cz/item/CS_URS_2023_01/113107182" TargetMode="External"/><Relationship Id="rId16" Type="http://schemas.openxmlformats.org/officeDocument/2006/relationships/hyperlink" Target="https://podminky.urs.cz/item/CS_URS_2023_01/181351103" TargetMode="External"/><Relationship Id="rId29" Type="http://schemas.openxmlformats.org/officeDocument/2006/relationships/hyperlink" Target="https://podminky.urs.cz/item/CS_URS_2023_01/572341111" TargetMode="External"/><Relationship Id="rId11" Type="http://schemas.openxmlformats.org/officeDocument/2006/relationships/hyperlink" Target="https://podminky.urs.cz/item/CS_URS_2023_01/167151101" TargetMode="External"/><Relationship Id="rId24" Type="http://schemas.openxmlformats.org/officeDocument/2006/relationships/hyperlink" Target="https://podminky.urs.cz/item/CS_URS_2023_01/564730011" TargetMode="External"/><Relationship Id="rId32" Type="http://schemas.openxmlformats.org/officeDocument/2006/relationships/hyperlink" Target="https://podminky.urs.cz/item/CS_URS_2023_01/591111111" TargetMode="External"/><Relationship Id="rId37" Type="http://schemas.openxmlformats.org/officeDocument/2006/relationships/hyperlink" Target="https://podminky.urs.cz/item/CS_URS_2023_01/895941302" TargetMode="External"/><Relationship Id="rId40" Type="http://schemas.openxmlformats.org/officeDocument/2006/relationships/hyperlink" Target="https://podminky.urs.cz/item/CS_URS_2023_01/899202211" TargetMode="External"/><Relationship Id="rId45" Type="http://schemas.openxmlformats.org/officeDocument/2006/relationships/hyperlink" Target="https://podminky.urs.cz/item/CS_URS_2023_01/916231213" TargetMode="External"/><Relationship Id="rId5" Type="http://schemas.openxmlformats.org/officeDocument/2006/relationships/hyperlink" Target="https://podminky.urs.cz/item/CS_URS_2023_01/122251104" TargetMode="External"/><Relationship Id="rId15" Type="http://schemas.openxmlformats.org/officeDocument/2006/relationships/hyperlink" Target="https://podminky.urs.cz/item/CS_URS_2023_01/181111111" TargetMode="External"/><Relationship Id="rId23" Type="http://schemas.openxmlformats.org/officeDocument/2006/relationships/hyperlink" Target="https://podminky.urs.cz/item/CS_URS_2023_01/564231111" TargetMode="External"/><Relationship Id="rId28" Type="http://schemas.openxmlformats.org/officeDocument/2006/relationships/hyperlink" Target="https://podminky.urs.cz/item/CS_URS_2023_01/566901273" TargetMode="External"/><Relationship Id="rId36" Type="http://schemas.openxmlformats.org/officeDocument/2006/relationships/hyperlink" Target="https://podminky.urs.cz/item/CS_URS_2023_01/890411851" TargetMode="External"/><Relationship Id="rId49" Type="http://schemas.openxmlformats.org/officeDocument/2006/relationships/hyperlink" Target="https://podminky.urs.cz/item/CS_URS_2023_01/997221551" TargetMode="External"/><Relationship Id="rId10" Type="http://schemas.openxmlformats.org/officeDocument/2006/relationships/hyperlink" Target="https://podminky.urs.cz/item/CS_URS_2023_01/162451106" TargetMode="External"/><Relationship Id="rId19" Type="http://schemas.openxmlformats.org/officeDocument/2006/relationships/hyperlink" Target="https://podminky.urs.cz/item/CS_URS_2023_01/181951112" TargetMode="External"/><Relationship Id="rId31" Type="http://schemas.openxmlformats.org/officeDocument/2006/relationships/hyperlink" Target="https://podminky.urs.cz/item/CS_URS_2023_01/573211108" TargetMode="External"/><Relationship Id="rId44" Type="http://schemas.openxmlformats.org/officeDocument/2006/relationships/hyperlink" Target="https://podminky.urs.cz/item/CS_URS_2023_01/916131213" TargetMode="External"/><Relationship Id="rId52" Type="http://schemas.openxmlformats.org/officeDocument/2006/relationships/hyperlink" Target="https://podminky.urs.cz/item/CS_URS_2023_01/998225111" TargetMode="External"/><Relationship Id="rId4" Type="http://schemas.openxmlformats.org/officeDocument/2006/relationships/hyperlink" Target="https://podminky.urs.cz/item/CS_URS_2023_01/113202111" TargetMode="External"/><Relationship Id="rId9" Type="http://schemas.openxmlformats.org/officeDocument/2006/relationships/hyperlink" Target="https://podminky.urs.cz/item/CS_URS_2023_01/162251102" TargetMode="External"/><Relationship Id="rId14" Type="http://schemas.openxmlformats.org/officeDocument/2006/relationships/hyperlink" Target="https://podminky.urs.cz/item/CS_URS_2023_01/175151101" TargetMode="External"/><Relationship Id="rId22" Type="http://schemas.openxmlformats.org/officeDocument/2006/relationships/hyperlink" Target="https://podminky.urs.cz/item/CS_URS_2023_01/452112112" TargetMode="External"/><Relationship Id="rId27" Type="http://schemas.openxmlformats.org/officeDocument/2006/relationships/hyperlink" Target="https://podminky.urs.cz/item/CS_URS_2023_01/566901261" TargetMode="External"/><Relationship Id="rId30" Type="http://schemas.openxmlformats.org/officeDocument/2006/relationships/hyperlink" Target="https://podminky.urs.cz/item/CS_URS_2023_01/573191111" TargetMode="External"/><Relationship Id="rId35" Type="http://schemas.openxmlformats.org/officeDocument/2006/relationships/hyperlink" Target="https://podminky.urs.cz/item/CS_URS_2023_01/877355211" TargetMode="External"/><Relationship Id="rId43" Type="http://schemas.openxmlformats.org/officeDocument/2006/relationships/hyperlink" Target="https://podminky.urs.cz/item/CS_URS_2023_01/915621111" TargetMode="External"/><Relationship Id="rId48" Type="http://schemas.openxmlformats.org/officeDocument/2006/relationships/hyperlink" Target="https://podminky.urs.cz/item/CS_URS_2023_01/919735112" TargetMode="External"/><Relationship Id="rId8" Type="http://schemas.openxmlformats.org/officeDocument/2006/relationships/hyperlink" Target="https://podminky.urs.cz/item/CS_URS_2023_01/151102111" TargetMode="External"/><Relationship Id="rId51" Type="http://schemas.openxmlformats.org/officeDocument/2006/relationships/hyperlink" Target="https://podminky.urs.cz/item/CS_URS_2023_01/997221611" TargetMode="External"/><Relationship Id="rId3" Type="http://schemas.openxmlformats.org/officeDocument/2006/relationships/hyperlink" Target="https://podminky.urs.cz/item/CS_URS_2023_01/113107222" TargetMode="External"/><Relationship Id="rId12" Type="http://schemas.openxmlformats.org/officeDocument/2006/relationships/hyperlink" Target="https://podminky.urs.cz/item/CS_URS_2023_01/171251101" TargetMode="External"/><Relationship Id="rId17" Type="http://schemas.openxmlformats.org/officeDocument/2006/relationships/hyperlink" Target="https://podminky.urs.cz/item/CS_URS_2023_01/181411131" TargetMode="External"/><Relationship Id="rId25" Type="http://schemas.openxmlformats.org/officeDocument/2006/relationships/hyperlink" Target="https://podminky.urs.cz/item/CS_URS_2023_01/564760111" TargetMode="External"/><Relationship Id="rId33" Type="http://schemas.openxmlformats.org/officeDocument/2006/relationships/hyperlink" Target="https://podminky.urs.cz/item/CS_URS_2023_01/596211112" TargetMode="External"/><Relationship Id="rId38" Type="http://schemas.openxmlformats.org/officeDocument/2006/relationships/hyperlink" Target="https://podminky.urs.cz/item/CS_URS_2023_01/895941314" TargetMode="External"/><Relationship Id="rId46" Type="http://schemas.openxmlformats.org/officeDocument/2006/relationships/hyperlink" Target="https://podminky.urs.cz/item/CS_URS_2023_01/916991121" TargetMode="External"/><Relationship Id="rId20" Type="http://schemas.openxmlformats.org/officeDocument/2006/relationships/hyperlink" Target="https://podminky.urs.cz/item/CS_URS_2023_01/182303111" TargetMode="External"/><Relationship Id="rId41" Type="http://schemas.openxmlformats.org/officeDocument/2006/relationships/hyperlink" Target="https://podminky.urs.cz/item/CS_URS_2023_01/899204112" TargetMode="External"/><Relationship Id="rId1" Type="http://schemas.openxmlformats.org/officeDocument/2006/relationships/hyperlink" Target="https://podminky.urs.cz/item/CS_URS_2023_01/113106123" TargetMode="External"/><Relationship Id="rId6" Type="http://schemas.openxmlformats.org/officeDocument/2006/relationships/hyperlink" Target="https://podminky.urs.cz/item/CS_URS_2023_01/1322541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74"/>
  <sheetViews>
    <sheetView showGridLines="0" topLeftCell="A45" zoomScale="70" zoomScaleNormal="70" workbookViewId="0">
      <selection activeCell="P81" sqref="P81"/>
    </sheetView>
  </sheetViews>
  <sheetFormatPr defaultRowHeight="10.199999999999999" x14ac:dyDescent="0.2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 x14ac:dyDescent="0.2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" customHeight="1" x14ac:dyDescent="0.2">
      <c r="AR2" s="439" t="s">
        <v>6</v>
      </c>
      <c r="AS2" s="428"/>
      <c r="AT2" s="428"/>
      <c r="AU2" s="428"/>
      <c r="AV2" s="428"/>
      <c r="AW2" s="428"/>
      <c r="AX2" s="428"/>
      <c r="AY2" s="428"/>
      <c r="AZ2" s="428"/>
      <c r="BA2" s="428"/>
      <c r="BB2" s="428"/>
      <c r="BC2" s="428"/>
      <c r="BD2" s="428"/>
      <c r="BE2" s="428"/>
      <c r="BS2" s="17" t="s">
        <v>7</v>
      </c>
      <c r="BT2" s="17" t="s">
        <v>8</v>
      </c>
    </row>
    <row r="3" spans="1:74" ht="6.9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7</v>
      </c>
      <c r="BT3" s="17" t="s">
        <v>9</v>
      </c>
    </row>
    <row r="4" spans="1:74" ht="24.9" customHeight="1" x14ac:dyDescent="0.2">
      <c r="B4" s="20"/>
      <c r="D4" s="21" t="s">
        <v>10</v>
      </c>
      <c r="AR4" s="20"/>
      <c r="AS4" s="22" t="s">
        <v>11</v>
      </c>
      <c r="BS4" s="17" t="s">
        <v>12</v>
      </c>
    </row>
    <row r="5" spans="1:74" ht="12" customHeight="1" x14ac:dyDescent="0.2">
      <c r="B5" s="20"/>
      <c r="D5" s="23" t="s">
        <v>13</v>
      </c>
      <c r="K5" s="427" t="s">
        <v>14</v>
      </c>
      <c r="L5" s="428"/>
      <c r="M5" s="428"/>
      <c r="N5" s="428"/>
      <c r="O5" s="428"/>
      <c r="P5" s="428"/>
      <c r="Q5" s="428"/>
      <c r="R5" s="428"/>
      <c r="S5" s="428"/>
      <c r="T5" s="428"/>
      <c r="U5" s="428"/>
      <c r="V5" s="428"/>
      <c r="W5" s="428"/>
      <c r="X5" s="428"/>
      <c r="Y5" s="428"/>
      <c r="Z5" s="428"/>
      <c r="AA5" s="428"/>
      <c r="AB5" s="428"/>
      <c r="AC5" s="428"/>
      <c r="AD5" s="428"/>
      <c r="AE5" s="428"/>
      <c r="AF5" s="428"/>
      <c r="AG5" s="428"/>
      <c r="AH5" s="428"/>
      <c r="AI5" s="428"/>
      <c r="AJ5" s="428"/>
      <c r="AK5" s="428"/>
      <c r="AL5" s="428"/>
      <c r="AM5" s="428"/>
      <c r="AN5" s="428"/>
      <c r="AO5" s="428"/>
      <c r="AR5" s="20"/>
      <c r="BS5" s="17" t="s">
        <v>7</v>
      </c>
    </row>
    <row r="6" spans="1:74" ht="36.9" customHeight="1" x14ac:dyDescent="0.2">
      <c r="B6" s="20"/>
      <c r="D6" s="25" t="s">
        <v>15</v>
      </c>
      <c r="K6" s="429" t="s">
        <v>16</v>
      </c>
      <c r="L6" s="428"/>
      <c r="M6" s="428"/>
      <c r="N6" s="428"/>
      <c r="O6" s="428"/>
      <c r="P6" s="428"/>
      <c r="Q6" s="428"/>
      <c r="R6" s="428"/>
      <c r="S6" s="428"/>
      <c r="T6" s="428"/>
      <c r="U6" s="428"/>
      <c r="V6" s="428"/>
      <c r="W6" s="428"/>
      <c r="X6" s="428"/>
      <c r="Y6" s="428"/>
      <c r="Z6" s="428"/>
      <c r="AA6" s="428"/>
      <c r="AB6" s="428"/>
      <c r="AC6" s="428"/>
      <c r="AD6" s="428"/>
      <c r="AE6" s="428"/>
      <c r="AF6" s="428"/>
      <c r="AG6" s="428"/>
      <c r="AH6" s="428"/>
      <c r="AI6" s="428"/>
      <c r="AJ6" s="428"/>
      <c r="AK6" s="428"/>
      <c r="AL6" s="428"/>
      <c r="AM6" s="428"/>
      <c r="AN6" s="428"/>
      <c r="AO6" s="428"/>
      <c r="AR6" s="20"/>
      <c r="BS6" s="17" t="s">
        <v>7</v>
      </c>
    </row>
    <row r="7" spans="1:74" ht="12" customHeight="1" x14ac:dyDescent="0.2">
      <c r="B7" s="20"/>
      <c r="D7" s="26" t="s">
        <v>17</v>
      </c>
      <c r="K7" s="24" t="s">
        <v>3</v>
      </c>
      <c r="AK7" s="26" t="s">
        <v>18</v>
      </c>
      <c r="AN7" s="24" t="s">
        <v>3</v>
      </c>
      <c r="AR7" s="20"/>
      <c r="BS7" s="17" t="s">
        <v>7</v>
      </c>
    </row>
    <row r="8" spans="1:74" ht="12" customHeight="1" x14ac:dyDescent="0.2">
      <c r="B8" s="20"/>
      <c r="D8" s="26" t="s">
        <v>19</v>
      </c>
      <c r="K8" s="24" t="s">
        <v>20</v>
      </c>
      <c r="AK8" s="26" t="s">
        <v>21</v>
      </c>
      <c r="AN8" s="24" t="s">
        <v>22</v>
      </c>
      <c r="AR8" s="20"/>
      <c r="BS8" s="17" t="s">
        <v>7</v>
      </c>
    </row>
    <row r="9" spans="1:74" ht="14.4" customHeight="1" x14ac:dyDescent="0.2">
      <c r="B9" s="20"/>
      <c r="AR9" s="20"/>
      <c r="BS9" s="17" t="s">
        <v>7</v>
      </c>
    </row>
    <row r="10" spans="1:74" ht="12" customHeight="1" x14ac:dyDescent="0.2">
      <c r="B10" s="20"/>
      <c r="D10" s="26" t="s">
        <v>23</v>
      </c>
      <c r="AK10" s="26" t="s">
        <v>24</v>
      </c>
      <c r="AN10" s="24" t="s">
        <v>3</v>
      </c>
      <c r="AR10" s="20"/>
      <c r="BS10" s="17" t="s">
        <v>7</v>
      </c>
    </row>
    <row r="11" spans="1:74" ht="18.45" customHeight="1" x14ac:dyDescent="0.2">
      <c r="B11" s="20"/>
      <c r="E11" s="24" t="s">
        <v>20</v>
      </c>
      <c r="AK11" s="26" t="s">
        <v>25</v>
      </c>
      <c r="AN11" s="24" t="s">
        <v>3</v>
      </c>
      <c r="AR11" s="20"/>
      <c r="BS11" s="17" t="s">
        <v>7</v>
      </c>
    </row>
    <row r="12" spans="1:74" ht="6.9" customHeight="1" x14ac:dyDescent="0.2">
      <c r="B12" s="20"/>
      <c r="AR12" s="20"/>
      <c r="BS12" s="17" t="s">
        <v>7</v>
      </c>
    </row>
    <row r="13" spans="1:74" ht="12" customHeight="1" x14ac:dyDescent="0.2">
      <c r="B13" s="20"/>
      <c r="D13" s="26" t="s">
        <v>26</v>
      </c>
      <c r="AK13" s="26" t="s">
        <v>24</v>
      </c>
      <c r="AN13" s="24" t="s">
        <v>3</v>
      </c>
      <c r="AR13" s="20"/>
      <c r="BS13" s="17" t="s">
        <v>7</v>
      </c>
    </row>
    <row r="14" spans="1:74" ht="13.2" x14ac:dyDescent="0.2">
      <c r="B14" s="20"/>
      <c r="E14" s="24" t="s">
        <v>27</v>
      </c>
      <c r="AK14" s="26" t="s">
        <v>25</v>
      </c>
      <c r="AN14" s="24" t="s">
        <v>3</v>
      </c>
      <c r="AR14" s="20"/>
      <c r="BS14" s="17" t="s">
        <v>7</v>
      </c>
    </row>
    <row r="15" spans="1:74" ht="6.9" customHeight="1" x14ac:dyDescent="0.2">
      <c r="B15" s="20"/>
      <c r="AR15" s="20"/>
      <c r="BS15" s="17" t="s">
        <v>4</v>
      </c>
    </row>
    <row r="16" spans="1:74" ht="12" customHeight="1" x14ac:dyDescent="0.2">
      <c r="B16" s="20"/>
      <c r="D16" s="26" t="s">
        <v>28</v>
      </c>
      <c r="AK16" s="26" t="s">
        <v>24</v>
      </c>
      <c r="AN16" s="24" t="s">
        <v>3</v>
      </c>
      <c r="AR16" s="20"/>
      <c r="BS16" s="17" t="s">
        <v>4</v>
      </c>
    </row>
    <row r="17" spans="2:71" ht="18.45" customHeight="1" x14ac:dyDescent="0.2">
      <c r="B17" s="20"/>
      <c r="E17" s="24" t="s">
        <v>29</v>
      </c>
      <c r="AK17" s="26" t="s">
        <v>25</v>
      </c>
      <c r="AN17" s="24" t="s">
        <v>3</v>
      </c>
      <c r="AR17" s="20"/>
      <c r="BS17" s="17" t="s">
        <v>30</v>
      </c>
    </row>
    <row r="18" spans="2:71" ht="6.9" customHeight="1" x14ac:dyDescent="0.2">
      <c r="B18" s="20"/>
      <c r="AR18" s="20"/>
      <c r="BS18" s="17" t="s">
        <v>7</v>
      </c>
    </row>
    <row r="19" spans="2:71" ht="12" customHeight="1" x14ac:dyDescent="0.2">
      <c r="B19" s="20"/>
      <c r="D19" s="26" t="s">
        <v>31</v>
      </c>
      <c r="AK19" s="26" t="s">
        <v>24</v>
      </c>
      <c r="AN19" s="24" t="s">
        <v>3</v>
      </c>
      <c r="AR19" s="20"/>
      <c r="BS19" s="17" t="s">
        <v>7</v>
      </c>
    </row>
    <row r="20" spans="2:71" ht="18.45" customHeight="1" x14ac:dyDescent="0.2">
      <c r="B20" s="20"/>
      <c r="E20" s="24" t="s">
        <v>27</v>
      </c>
      <c r="AK20" s="26" t="s">
        <v>25</v>
      </c>
      <c r="AN20" s="24" t="s">
        <v>3</v>
      </c>
      <c r="AR20" s="20"/>
      <c r="BS20" s="17" t="s">
        <v>4</v>
      </c>
    </row>
    <row r="21" spans="2:71" ht="6.9" customHeight="1" x14ac:dyDescent="0.2">
      <c r="B21" s="20"/>
      <c r="AR21" s="20"/>
    </row>
    <row r="22" spans="2:71" ht="12" customHeight="1" x14ac:dyDescent="0.2">
      <c r="B22" s="20"/>
      <c r="D22" s="26" t="s">
        <v>32</v>
      </c>
      <c r="AR22" s="20"/>
    </row>
    <row r="23" spans="2:71" ht="47.25" customHeight="1" x14ac:dyDescent="0.2">
      <c r="B23" s="20"/>
      <c r="E23" s="436" t="s">
        <v>33</v>
      </c>
      <c r="F23" s="436"/>
      <c r="G23" s="436"/>
      <c r="H23" s="436"/>
      <c r="I23" s="436"/>
      <c r="J23" s="436"/>
      <c r="K23" s="436"/>
      <c r="L23" s="436"/>
      <c r="M23" s="436"/>
      <c r="N23" s="436"/>
      <c r="O23" s="436"/>
      <c r="P23" s="436"/>
      <c r="Q23" s="436"/>
      <c r="R23" s="436"/>
      <c r="S23" s="436"/>
      <c r="T23" s="436"/>
      <c r="U23" s="436"/>
      <c r="V23" s="436"/>
      <c r="W23" s="436"/>
      <c r="X23" s="436"/>
      <c r="Y23" s="436"/>
      <c r="Z23" s="436"/>
      <c r="AA23" s="436"/>
      <c r="AB23" s="436"/>
      <c r="AC23" s="436"/>
      <c r="AD23" s="436"/>
      <c r="AE23" s="436"/>
      <c r="AF23" s="436"/>
      <c r="AG23" s="436"/>
      <c r="AH23" s="436"/>
      <c r="AI23" s="436"/>
      <c r="AJ23" s="436"/>
      <c r="AK23" s="436"/>
      <c r="AL23" s="436"/>
      <c r="AM23" s="436"/>
      <c r="AN23" s="436"/>
      <c r="AR23" s="20"/>
    </row>
    <row r="24" spans="2:71" ht="6.9" customHeight="1" x14ac:dyDescent="0.2">
      <c r="B24" s="20"/>
      <c r="AR24" s="20"/>
    </row>
    <row r="25" spans="2:71" ht="6.9" customHeight="1" x14ac:dyDescent="0.2">
      <c r="B25" s="20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20"/>
    </row>
    <row r="26" spans="2:71" s="1" customFormat="1" ht="25.95" customHeight="1" x14ac:dyDescent="0.2">
      <c r="B26" s="29"/>
      <c r="D26" s="30" t="s">
        <v>34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423">
        <f>ROUND(AG54,2)</f>
        <v>4426366.3</v>
      </c>
      <c r="AL26" s="424"/>
      <c r="AM26" s="424"/>
      <c r="AN26" s="424"/>
      <c r="AO26" s="424"/>
      <c r="AR26" s="29"/>
    </row>
    <row r="27" spans="2:71" s="1" customFormat="1" ht="6.9" customHeight="1" x14ac:dyDescent="0.2">
      <c r="B27" s="29"/>
      <c r="AR27" s="29"/>
    </row>
    <row r="28" spans="2:71" s="1" customFormat="1" ht="13.2" x14ac:dyDescent="0.2">
      <c r="B28" s="29"/>
      <c r="L28" s="425" t="s">
        <v>35</v>
      </c>
      <c r="M28" s="425"/>
      <c r="N28" s="425"/>
      <c r="O28" s="425"/>
      <c r="P28" s="425"/>
      <c r="W28" s="425" t="s">
        <v>36</v>
      </c>
      <c r="X28" s="425"/>
      <c r="Y28" s="425"/>
      <c r="Z28" s="425"/>
      <c r="AA28" s="425"/>
      <c r="AB28" s="425"/>
      <c r="AC28" s="425"/>
      <c r="AD28" s="425"/>
      <c r="AE28" s="425"/>
      <c r="AK28" s="425" t="s">
        <v>37</v>
      </c>
      <c r="AL28" s="425"/>
      <c r="AM28" s="425"/>
      <c r="AN28" s="425"/>
      <c r="AO28" s="425"/>
      <c r="AR28" s="29"/>
    </row>
    <row r="29" spans="2:71" s="2" customFormat="1" ht="14.4" customHeight="1" x14ac:dyDescent="0.2">
      <c r="B29" s="33"/>
      <c r="D29" s="26" t="s">
        <v>38</v>
      </c>
      <c r="F29" s="26" t="s">
        <v>39</v>
      </c>
      <c r="L29" s="422">
        <v>0.21</v>
      </c>
      <c r="M29" s="421"/>
      <c r="N29" s="421"/>
      <c r="O29" s="421"/>
      <c r="P29" s="421"/>
      <c r="W29" s="420">
        <f>AK26</f>
        <v>4426366.3</v>
      </c>
      <c r="X29" s="421"/>
      <c r="Y29" s="421"/>
      <c r="Z29" s="421"/>
      <c r="AA29" s="421"/>
      <c r="AB29" s="421"/>
      <c r="AC29" s="421"/>
      <c r="AD29" s="421"/>
      <c r="AE29" s="421"/>
      <c r="AK29" s="420">
        <f>AK26*0.21</f>
        <v>929536.92299999995</v>
      </c>
      <c r="AL29" s="421"/>
      <c r="AM29" s="421"/>
      <c r="AN29" s="421"/>
      <c r="AO29" s="421"/>
      <c r="AR29" s="33"/>
    </row>
    <row r="30" spans="2:71" s="2" customFormat="1" ht="14.4" customHeight="1" x14ac:dyDescent="0.2">
      <c r="B30" s="33"/>
      <c r="F30" s="26" t="s">
        <v>40</v>
      </c>
      <c r="L30" s="422">
        <v>0.15</v>
      </c>
      <c r="M30" s="421"/>
      <c r="N30" s="421"/>
      <c r="O30" s="421"/>
      <c r="P30" s="421"/>
      <c r="W30" s="420">
        <f>ROUND(BA54, 2)</f>
        <v>0</v>
      </c>
      <c r="X30" s="421"/>
      <c r="Y30" s="421"/>
      <c r="Z30" s="421"/>
      <c r="AA30" s="421"/>
      <c r="AB30" s="421"/>
      <c r="AC30" s="421"/>
      <c r="AD30" s="421"/>
      <c r="AE30" s="421"/>
      <c r="AK30" s="420">
        <f>ROUND(AW54, 2)</f>
        <v>0</v>
      </c>
      <c r="AL30" s="421"/>
      <c r="AM30" s="421"/>
      <c r="AN30" s="421"/>
      <c r="AO30" s="421"/>
      <c r="AR30" s="33"/>
    </row>
    <row r="31" spans="2:71" s="2" customFormat="1" ht="14.4" hidden="1" customHeight="1" x14ac:dyDescent="0.2">
      <c r="B31" s="33"/>
      <c r="F31" s="26" t="s">
        <v>41</v>
      </c>
      <c r="L31" s="422">
        <v>0.21</v>
      </c>
      <c r="M31" s="421"/>
      <c r="N31" s="421"/>
      <c r="O31" s="421"/>
      <c r="P31" s="421"/>
      <c r="W31" s="420">
        <f>ROUND(BB54, 2)</f>
        <v>0</v>
      </c>
      <c r="X31" s="421"/>
      <c r="Y31" s="421"/>
      <c r="Z31" s="421"/>
      <c r="AA31" s="421"/>
      <c r="AB31" s="421"/>
      <c r="AC31" s="421"/>
      <c r="AD31" s="421"/>
      <c r="AE31" s="421"/>
      <c r="AK31" s="420">
        <v>0</v>
      </c>
      <c r="AL31" s="421"/>
      <c r="AM31" s="421"/>
      <c r="AN31" s="421"/>
      <c r="AO31" s="421"/>
      <c r="AR31" s="33"/>
    </row>
    <row r="32" spans="2:71" s="2" customFormat="1" ht="14.4" hidden="1" customHeight="1" x14ac:dyDescent="0.2">
      <c r="B32" s="33"/>
      <c r="F32" s="26" t="s">
        <v>42</v>
      </c>
      <c r="L32" s="422">
        <v>0.15</v>
      </c>
      <c r="M32" s="421"/>
      <c r="N32" s="421"/>
      <c r="O32" s="421"/>
      <c r="P32" s="421"/>
      <c r="W32" s="420">
        <f>ROUND(BC54, 2)</f>
        <v>0</v>
      </c>
      <c r="X32" s="421"/>
      <c r="Y32" s="421"/>
      <c r="Z32" s="421"/>
      <c r="AA32" s="421"/>
      <c r="AB32" s="421"/>
      <c r="AC32" s="421"/>
      <c r="AD32" s="421"/>
      <c r="AE32" s="421"/>
      <c r="AK32" s="420">
        <v>0</v>
      </c>
      <c r="AL32" s="421"/>
      <c r="AM32" s="421"/>
      <c r="AN32" s="421"/>
      <c r="AO32" s="421"/>
      <c r="AR32" s="33"/>
    </row>
    <row r="33" spans="2:44" s="2" customFormat="1" ht="14.4" hidden="1" customHeight="1" x14ac:dyDescent="0.2">
      <c r="B33" s="33"/>
      <c r="F33" s="26" t="s">
        <v>43</v>
      </c>
      <c r="L33" s="422">
        <v>0</v>
      </c>
      <c r="M33" s="421"/>
      <c r="N33" s="421"/>
      <c r="O33" s="421"/>
      <c r="P33" s="421"/>
      <c r="W33" s="420">
        <f>ROUND(BD54, 2)</f>
        <v>0</v>
      </c>
      <c r="X33" s="421"/>
      <c r="Y33" s="421"/>
      <c r="Z33" s="421"/>
      <c r="AA33" s="421"/>
      <c r="AB33" s="421"/>
      <c r="AC33" s="421"/>
      <c r="AD33" s="421"/>
      <c r="AE33" s="421"/>
      <c r="AK33" s="420">
        <v>0</v>
      </c>
      <c r="AL33" s="421"/>
      <c r="AM33" s="421"/>
      <c r="AN33" s="421"/>
      <c r="AO33" s="421"/>
      <c r="AR33" s="33"/>
    </row>
    <row r="34" spans="2:44" s="1" customFormat="1" ht="6.9" customHeight="1" x14ac:dyDescent="0.2">
      <c r="B34" s="29"/>
      <c r="AR34" s="29"/>
    </row>
    <row r="35" spans="2:44" s="1" customFormat="1" ht="25.95" customHeight="1" x14ac:dyDescent="0.2">
      <c r="B35" s="29"/>
      <c r="C35" s="34"/>
      <c r="D35" s="35" t="s">
        <v>44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7" t="s">
        <v>45</v>
      </c>
      <c r="U35" s="36"/>
      <c r="V35" s="36"/>
      <c r="W35" s="36"/>
      <c r="X35" s="435" t="s">
        <v>46</v>
      </c>
      <c r="Y35" s="433"/>
      <c r="Z35" s="433"/>
      <c r="AA35" s="433"/>
      <c r="AB35" s="433"/>
      <c r="AC35" s="36"/>
      <c r="AD35" s="36"/>
      <c r="AE35" s="36"/>
      <c r="AF35" s="36"/>
      <c r="AG35" s="36"/>
      <c r="AH35" s="36"/>
      <c r="AI35" s="36"/>
      <c r="AJ35" s="36"/>
      <c r="AK35" s="432">
        <f>SUM(AK26:AK33)</f>
        <v>5355903.2229999993</v>
      </c>
      <c r="AL35" s="433"/>
      <c r="AM35" s="433"/>
      <c r="AN35" s="433"/>
      <c r="AO35" s="434"/>
      <c r="AP35" s="34"/>
      <c r="AQ35" s="34"/>
      <c r="AR35" s="29"/>
    </row>
    <row r="36" spans="2:44" s="1" customFormat="1" ht="6.9" customHeight="1" x14ac:dyDescent="0.2">
      <c r="B36" s="29"/>
      <c r="AR36" s="29"/>
    </row>
    <row r="37" spans="2:44" s="1" customFormat="1" ht="6.9" customHeight="1" x14ac:dyDescent="0.2"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29"/>
    </row>
    <row r="41" spans="2:44" s="1" customFormat="1" ht="6.9" customHeight="1" x14ac:dyDescent="0.2">
      <c r="B41" s="40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29"/>
    </row>
    <row r="42" spans="2:44" s="1" customFormat="1" ht="24.9" customHeight="1" x14ac:dyDescent="0.2">
      <c r="B42" s="29"/>
      <c r="C42" s="21" t="s">
        <v>47</v>
      </c>
      <c r="AR42" s="29"/>
    </row>
    <row r="43" spans="2:44" s="1" customFormat="1" ht="6.9" customHeight="1" x14ac:dyDescent="0.2">
      <c r="B43" s="29"/>
      <c r="AR43" s="29"/>
    </row>
    <row r="44" spans="2:44" s="3" customFormat="1" ht="12" customHeight="1" x14ac:dyDescent="0.2">
      <c r="B44" s="42"/>
      <c r="C44" s="26" t="s">
        <v>13</v>
      </c>
      <c r="L44" s="3" t="str">
        <f>K5</f>
        <v>23-0516</v>
      </c>
      <c r="AR44" s="42"/>
    </row>
    <row r="45" spans="2:44" s="4" customFormat="1" ht="36.9" customHeight="1" x14ac:dyDescent="0.2">
      <c r="B45" s="43"/>
      <c r="C45" s="44" t="s">
        <v>15</v>
      </c>
      <c r="L45" s="430" t="str">
        <f>K6</f>
        <v>Zlepšení dopravně-bezpečnostní situace v obci Cehnice</v>
      </c>
      <c r="M45" s="431"/>
      <c r="N45" s="431"/>
      <c r="O45" s="431"/>
      <c r="P45" s="431"/>
      <c r="Q45" s="431"/>
      <c r="R45" s="431"/>
      <c r="S45" s="431"/>
      <c r="T45" s="431"/>
      <c r="U45" s="431"/>
      <c r="V45" s="431"/>
      <c r="W45" s="431"/>
      <c r="X45" s="431"/>
      <c r="Y45" s="431"/>
      <c r="Z45" s="431"/>
      <c r="AA45" s="431"/>
      <c r="AB45" s="431"/>
      <c r="AC45" s="431"/>
      <c r="AD45" s="431"/>
      <c r="AE45" s="431"/>
      <c r="AF45" s="431"/>
      <c r="AG45" s="431"/>
      <c r="AH45" s="431"/>
      <c r="AI45" s="431"/>
      <c r="AJ45" s="431"/>
      <c r="AK45" s="431"/>
      <c r="AL45" s="431"/>
      <c r="AM45" s="431"/>
      <c r="AN45" s="431"/>
      <c r="AO45" s="431"/>
      <c r="AR45" s="43"/>
    </row>
    <row r="46" spans="2:44" s="1" customFormat="1" ht="6.9" customHeight="1" x14ac:dyDescent="0.2">
      <c r="B46" s="29"/>
      <c r="AR46" s="29"/>
    </row>
    <row r="47" spans="2:44" s="1" customFormat="1" ht="12" customHeight="1" x14ac:dyDescent="0.2">
      <c r="B47" s="29"/>
      <c r="C47" s="26" t="s">
        <v>19</v>
      </c>
      <c r="L47" s="45" t="str">
        <f>IF(K8="","",K8)</f>
        <v>Obec Cehnice</v>
      </c>
      <c r="AI47" s="26" t="s">
        <v>21</v>
      </c>
      <c r="AM47" s="449" t="str">
        <f>IF(AN8= "","",AN8)</f>
        <v>23. 5. 2023</v>
      </c>
      <c r="AN47" s="449"/>
      <c r="AR47" s="29"/>
    </row>
    <row r="48" spans="2:44" s="1" customFormat="1" ht="6.9" customHeight="1" x14ac:dyDescent="0.2">
      <c r="B48" s="29"/>
      <c r="AR48" s="29"/>
    </row>
    <row r="49" spans="1:91" s="1" customFormat="1" ht="15.15" customHeight="1" x14ac:dyDescent="0.2">
      <c r="B49" s="29"/>
      <c r="C49" s="26" t="s">
        <v>23</v>
      </c>
      <c r="L49" s="3" t="str">
        <f>IF(E11= "","",E11)</f>
        <v>Obec Cehnice</v>
      </c>
      <c r="AI49" s="26" t="s">
        <v>28</v>
      </c>
      <c r="AM49" s="450" t="str">
        <f>IF(E17="","",E17)</f>
        <v>INVENTE s.r.o.</v>
      </c>
      <c r="AN49" s="451"/>
      <c r="AO49" s="451"/>
      <c r="AP49" s="451"/>
      <c r="AR49" s="29"/>
      <c r="AS49" s="443" t="s">
        <v>48</v>
      </c>
      <c r="AT49" s="444"/>
      <c r="AU49" s="47"/>
      <c r="AV49" s="47"/>
      <c r="AW49" s="47"/>
      <c r="AX49" s="47"/>
      <c r="AY49" s="47"/>
      <c r="AZ49" s="47"/>
      <c r="BA49" s="47"/>
      <c r="BB49" s="47"/>
      <c r="BC49" s="47"/>
      <c r="BD49" s="48"/>
    </row>
    <row r="50" spans="1:91" s="1" customFormat="1" ht="15.15" customHeight="1" x14ac:dyDescent="0.2">
      <c r="B50" s="29"/>
      <c r="C50" s="26" t="s">
        <v>26</v>
      </c>
      <c r="L50" s="3" t="str">
        <f>IF(E14="","",E14)</f>
        <v xml:space="preserve"> </v>
      </c>
      <c r="AI50" s="26" t="s">
        <v>31</v>
      </c>
      <c r="AM50" s="450" t="str">
        <f>IF(E20="","",E20)</f>
        <v xml:space="preserve"> </v>
      </c>
      <c r="AN50" s="451"/>
      <c r="AO50" s="451"/>
      <c r="AP50" s="451"/>
      <c r="AR50" s="29"/>
      <c r="AS50" s="445"/>
      <c r="AT50" s="446"/>
      <c r="BD50" s="49"/>
    </row>
    <row r="51" spans="1:91" s="1" customFormat="1" ht="10.95" customHeight="1" x14ac:dyDescent="0.2">
      <c r="B51" s="29"/>
      <c r="AR51" s="29"/>
      <c r="AS51" s="445"/>
      <c r="AT51" s="446"/>
      <c r="BD51" s="49"/>
    </row>
    <row r="52" spans="1:91" s="1" customFormat="1" ht="29.25" customHeight="1" x14ac:dyDescent="0.2">
      <c r="B52" s="29"/>
      <c r="C52" s="415" t="s">
        <v>49</v>
      </c>
      <c r="D52" s="416"/>
      <c r="E52" s="416"/>
      <c r="F52" s="416"/>
      <c r="G52" s="416"/>
      <c r="H52" s="50"/>
      <c r="I52" s="419" t="s">
        <v>50</v>
      </c>
      <c r="J52" s="416"/>
      <c r="K52" s="416"/>
      <c r="L52" s="416"/>
      <c r="M52" s="416"/>
      <c r="N52" s="416"/>
      <c r="O52" s="416"/>
      <c r="P52" s="416"/>
      <c r="Q52" s="416"/>
      <c r="R52" s="416"/>
      <c r="S52" s="416"/>
      <c r="T52" s="416"/>
      <c r="U52" s="416"/>
      <c r="V52" s="416"/>
      <c r="W52" s="416"/>
      <c r="X52" s="416"/>
      <c r="Y52" s="416"/>
      <c r="Z52" s="416"/>
      <c r="AA52" s="416"/>
      <c r="AB52" s="416"/>
      <c r="AC52" s="416"/>
      <c r="AD52" s="416"/>
      <c r="AE52" s="416"/>
      <c r="AF52" s="416"/>
      <c r="AG52" s="442" t="s">
        <v>51</v>
      </c>
      <c r="AH52" s="416"/>
      <c r="AI52" s="416"/>
      <c r="AJ52" s="416"/>
      <c r="AK52" s="416"/>
      <c r="AL52" s="416"/>
      <c r="AM52" s="416"/>
      <c r="AN52" s="419" t="s">
        <v>52</v>
      </c>
      <c r="AO52" s="416"/>
      <c r="AP52" s="416"/>
      <c r="AQ52" s="51" t="s">
        <v>53</v>
      </c>
      <c r="AR52" s="29"/>
      <c r="AS52" s="52" t="s">
        <v>54</v>
      </c>
      <c r="AT52" s="53" t="s">
        <v>55</v>
      </c>
      <c r="AU52" s="53" t="s">
        <v>56</v>
      </c>
      <c r="AV52" s="53" t="s">
        <v>57</v>
      </c>
      <c r="AW52" s="53" t="s">
        <v>58</v>
      </c>
      <c r="AX52" s="53" t="s">
        <v>59</v>
      </c>
      <c r="AY52" s="53" t="s">
        <v>60</v>
      </c>
      <c r="AZ52" s="53" t="s">
        <v>61</v>
      </c>
      <c r="BA52" s="53" t="s">
        <v>62</v>
      </c>
      <c r="BB52" s="53" t="s">
        <v>63</v>
      </c>
      <c r="BC52" s="53" t="s">
        <v>64</v>
      </c>
      <c r="BD52" s="54" t="s">
        <v>65</v>
      </c>
    </row>
    <row r="53" spans="1:91" s="1" customFormat="1" ht="10.95" customHeight="1" x14ac:dyDescent="0.2">
      <c r="B53" s="29"/>
      <c r="AR53" s="29"/>
      <c r="AS53" s="55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8"/>
    </row>
    <row r="54" spans="1:91" s="5" customFormat="1" ht="32.4" customHeight="1" x14ac:dyDescent="0.2">
      <c r="B54" s="56"/>
      <c r="C54" s="57" t="s">
        <v>66</v>
      </c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426">
        <f>ROUND(AG55+AG59+AG63+AG66+AG67+AG68,2)</f>
        <v>4426366.3</v>
      </c>
      <c r="AH54" s="426"/>
      <c r="AI54" s="426"/>
      <c r="AJ54" s="426"/>
      <c r="AK54" s="426"/>
      <c r="AL54" s="426"/>
      <c r="AM54" s="426"/>
      <c r="AN54" s="447">
        <f>AG54*1.21</f>
        <v>5355903.2229999993</v>
      </c>
      <c r="AO54" s="447"/>
      <c r="AP54" s="447"/>
      <c r="AQ54" s="60" t="s">
        <v>3</v>
      </c>
      <c r="AR54" s="56"/>
      <c r="AS54" s="61">
        <f>ROUND(AS55+AS59+AS63+AS66+AS67,2)</f>
        <v>0</v>
      </c>
      <c r="AT54" s="62">
        <f t="shared" ref="AT54:AT67" si="0">ROUND(SUM(AV54:AW54),2)</f>
        <v>509416.7</v>
      </c>
      <c r="AU54" s="63">
        <f>ROUND(AU55+AU59+AU63+AU66+AU67,5)</f>
        <v>1641.4141999999999</v>
      </c>
      <c r="AV54" s="62">
        <f>ROUND(AZ54*L29,2)</f>
        <v>509416.7</v>
      </c>
      <c r="AW54" s="62">
        <f>ROUND(BA54*L30,2)</f>
        <v>0</v>
      </c>
      <c r="AX54" s="62">
        <f>ROUND(BB54*L29,2)</f>
        <v>0</v>
      </c>
      <c r="AY54" s="62">
        <f>ROUND(BC54*L30,2)</f>
        <v>0</v>
      </c>
      <c r="AZ54" s="62">
        <f>ROUND(AZ55+AZ59+AZ63+AZ66+AZ67,2)</f>
        <v>2425793.8199999998</v>
      </c>
      <c r="BA54" s="62">
        <f>ROUND(BA55+BA59+BA63+BA66+BA67,2)</f>
        <v>0</v>
      </c>
      <c r="BB54" s="62">
        <f>ROUND(BB55+BB59+BB63+BB66+BB67,2)</f>
        <v>0</v>
      </c>
      <c r="BC54" s="62">
        <f>ROUND(BC55+BC59+BC63+BC66+BC67,2)</f>
        <v>0</v>
      </c>
      <c r="BD54" s="64">
        <f>ROUND(BD55+BD59+BD63+BD66+BD67,2)</f>
        <v>0</v>
      </c>
      <c r="BS54" s="65" t="s">
        <v>67</v>
      </c>
      <c r="BT54" s="65" t="s">
        <v>68</v>
      </c>
      <c r="BU54" s="66" t="s">
        <v>69</v>
      </c>
      <c r="BV54" s="65" t="s">
        <v>70</v>
      </c>
      <c r="BW54" s="65" t="s">
        <v>5</v>
      </c>
      <c r="BX54" s="65" t="s">
        <v>71</v>
      </c>
      <c r="CL54" s="65" t="s">
        <v>3</v>
      </c>
    </row>
    <row r="55" spans="1:91" s="6" customFormat="1" ht="16.5" customHeight="1" x14ac:dyDescent="0.2">
      <c r="B55" s="67"/>
      <c r="C55" s="68"/>
      <c r="D55" s="417" t="s">
        <v>72</v>
      </c>
      <c r="E55" s="417"/>
      <c r="F55" s="417"/>
      <c r="G55" s="417"/>
      <c r="H55" s="417"/>
      <c r="I55" s="69"/>
      <c r="J55" s="417" t="s">
        <v>73</v>
      </c>
      <c r="K55" s="417"/>
      <c r="L55" s="417"/>
      <c r="M55" s="417"/>
      <c r="N55" s="417"/>
      <c r="O55" s="417"/>
      <c r="P55" s="417"/>
      <c r="Q55" s="417"/>
      <c r="R55" s="417"/>
      <c r="S55" s="417"/>
      <c r="T55" s="417"/>
      <c r="U55" s="417"/>
      <c r="V55" s="417"/>
      <c r="W55" s="417"/>
      <c r="X55" s="417"/>
      <c r="Y55" s="417"/>
      <c r="Z55" s="417"/>
      <c r="AA55" s="417"/>
      <c r="AB55" s="417"/>
      <c r="AC55" s="417"/>
      <c r="AD55" s="417"/>
      <c r="AE55" s="417"/>
      <c r="AF55" s="417"/>
      <c r="AG55" s="440">
        <f>ROUND(SUM(AG56:AG58),2)</f>
        <v>1649593.26</v>
      </c>
      <c r="AH55" s="441"/>
      <c r="AI55" s="441"/>
      <c r="AJ55" s="441"/>
      <c r="AK55" s="441"/>
      <c r="AL55" s="441"/>
      <c r="AM55" s="441"/>
      <c r="AN55" s="448">
        <f>SUM(AN56:AP58)</f>
        <v>1996007.8446</v>
      </c>
      <c r="AO55" s="441"/>
      <c r="AP55" s="441"/>
      <c r="AQ55" s="70" t="s">
        <v>74</v>
      </c>
      <c r="AR55" s="67"/>
      <c r="AS55" s="71">
        <f>ROUND(SUM(AS56:AS58),2)</f>
        <v>0</v>
      </c>
      <c r="AT55" s="72">
        <f t="shared" si="0"/>
        <v>198603.3</v>
      </c>
      <c r="AU55" s="73">
        <f>ROUND(SUM(AU56:AU58),5)</f>
        <v>636.39004999999997</v>
      </c>
      <c r="AV55" s="72">
        <f>ROUND(AZ55*L29,2)</f>
        <v>198603.3</v>
      </c>
      <c r="AW55" s="72">
        <f>ROUND(BA55*L30,2)</f>
        <v>0</v>
      </c>
      <c r="AX55" s="72">
        <f>ROUND(BB55*L29,2)</f>
        <v>0</v>
      </c>
      <c r="AY55" s="72">
        <f>ROUND(BC55*L30,2)</f>
        <v>0</v>
      </c>
      <c r="AZ55" s="72">
        <f>ROUND(SUM(AZ56:AZ58),2)</f>
        <v>945730.02</v>
      </c>
      <c r="BA55" s="72">
        <f>ROUND(SUM(BA56:BA58),2)</f>
        <v>0</v>
      </c>
      <c r="BB55" s="72">
        <f>ROUND(SUM(BB56:BB58),2)</f>
        <v>0</v>
      </c>
      <c r="BC55" s="72">
        <f>ROUND(SUM(BC56:BC58),2)</f>
        <v>0</v>
      </c>
      <c r="BD55" s="74">
        <f>ROUND(SUM(BD56:BD58),2)</f>
        <v>0</v>
      </c>
      <c r="BS55" s="75" t="s">
        <v>67</v>
      </c>
      <c r="BT55" s="75" t="s">
        <v>75</v>
      </c>
      <c r="BU55" s="75" t="s">
        <v>69</v>
      </c>
      <c r="BV55" s="75" t="s">
        <v>70</v>
      </c>
      <c r="BW55" s="75" t="s">
        <v>76</v>
      </c>
      <c r="BX55" s="75" t="s">
        <v>5</v>
      </c>
      <c r="CL55" s="75" t="s">
        <v>3</v>
      </c>
      <c r="CM55" s="75" t="s">
        <v>77</v>
      </c>
    </row>
    <row r="56" spans="1:91" s="3" customFormat="1" ht="16.5" customHeight="1" x14ac:dyDescent="0.2">
      <c r="A56" s="76" t="s">
        <v>78</v>
      </c>
      <c r="B56" s="42"/>
      <c r="C56" s="9"/>
      <c r="D56" s="9"/>
      <c r="E56" s="418" t="s">
        <v>79</v>
      </c>
      <c r="F56" s="418"/>
      <c r="G56" s="418"/>
      <c r="H56" s="418"/>
      <c r="I56" s="418"/>
      <c r="J56" s="9"/>
      <c r="K56" s="418" t="s">
        <v>80</v>
      </c>
      <c r="L56" s="418"/>
      <c r="M56" s="418"/>
      <c r="N56" s="418"/>
      <c r="O56" s="418"/>
      <c r="P56" s="418"/>
      <c r="Q56" s="418"/>
      <c r="R56" s="418"/>
      <c r="S56" s="418"/>
      <c r="T56" s="418"/>
      <c r="U56" s="418"/>
      <c r="V56" s="418"/>
      <c r="W56" s="418"/>
      <c r="X56" s="418"/>
      <c r="Y56" s="418"/>
      <c r="Z56" s="418"/>
      <c r="AA56" s="418"/>
      <c r="AB56" s="418"/>
      <c r="AC56" s="418"/>
      <c r="AD56" s="418"/>
      <c r="AE56" s="418"/>
      <c r="AF56" s="418"/>
      <c r="AG56" s="437">
        <f>'SO.01.1 - Komunikace - I....'!J32</f>
        <v>920608.02</v>
      </c>
      <c r="AH56" s="438"/>
      <c r="AI56" s="438"/>
      <c r="AJ56" s="438"/>
      <c r="AK56" s="438"/>
      <c r="AL56" s="438"/>
      <c r="AM56" s="438"/>
      <c r="AN56" s="437">
        <f>AG56*1.21</f>
        <v>1113935.7042</v>
      </c>
      <c r="AO56" s="438"/>
      <c r="AP56" s="438"/>
      <c r="AQ56" s="77" t="s">
        <v>81</v>
      </c>
      <c r="AR56" s="42"/>
      <c r="AS56" s="78">
        <v>0</v>
      </c>
      <c r="AT56" s="79">
        <f t="shared" si="0"/>
        <v>193327.68</v>
      </c>
      <c r="AU56" s="80">
        <f>'SO.01.1 - Komunikace - I....'!P94</f>
        <v>631.95405289999997</v>
      </c>
      <c r="AV56" s="79">
        <f>'SO.01.1 - Komunikace - I....'!J35</f>
        <v>193327.68</v>
      </c>
      <c r="AW56" s="79">
        <f>'SO.01.1 - Komunikace - I....'!J36</f>
        <v>0</v>
      </c>
      <c r="AX56" s="79">
        <f>'SO.01.1 - Komunikace - I....'!J37</f>
        <v>0</v>
      </c>
      <c r="AY56" s="79">
        <f>'SO.01.1 - Komunikace - I....'!J38</f>
        <v>0</v>
      </c>
      <c r="AZ56" s="79">
        <f>'SO.01.1 - Komunikace - I....'!F35</f>
        <v>920608.02</v>
      </c>
      <c r="BA56" s="79">
        <f>'SO.01.1 - Komunikace - I....'!F36</f>
        <v>0</v>
      </c>
      <c r="BB56" s="79">
        <f>'SO.01.1 - Komunikace - I....'!F37</f>
        <v>0</v>
      </c>
      <c r="BC56" s="79">
        <f>'SO.01.1 - Komunikace - I....'!F38</f>
        <v>0</v>
      </c>
      <c r="BD56" s="81">
        <f>'SO.01.1 - Komunikace - I....'!F39</f>
        <v>0</v>
      </c>
      <c r="BT56" s="24" t="s">
        <v>77</v>
      </c>
      <c r="BV56" s="24" t="s">
        <v>70</v>
      </c>
      <c r="BW56" s="24" t="s">
        <v>82</v>
      </c>
      <c r="BX56" s="24" t="s">
        <v>76</v>
      </c>
      <c r="CL56" s="24" t="s">
        <v>3</v>
      </c>
    </row>
    <row r="57" spans="1:91" s="3" customFormat="1" ht="16.5" customHeight="1" x14ac:dyDescent="0.2">
      <c r="A57" s="76"/>
      <c r="B57" s="42"/>
      <c r="C57" s="9"/>
      <c r="D57" s="9"/>
      <c r="E57" s="418" t="s">
        <v>79</v>
      </c>
      <c r="F57" s="418"/>
      <c r="G57" s="418"/>
      <c r="H57" s="418"/>
      <c r="I57" s="418"/>
      <c r="J57" s="9"/>
      <c r="K57" s="418" t="s">
        <v>1340</v>
      </c>
      <c r="L57" s="418"/>
      <c r="M57" s="418"/>
      <c r="N57" s="418"/>
      <c r="O57" s="418"/>
      <c r="P57" s="418"/>
      <c r="Q57" s="418"/>
      <c r="R57" s="418"/>
      <c r="S57" s="418"/>
      <c r="T57" s="418"/>
      <c r="U57" s="418"/>
      <c r="V57" s="418"/>
      <c r="W57" s="418"/>
      <c r="X57" s="418"/>
      <c r="Y57" s="418"/>
      <c r="Z57" s="418"/>
      <c r="AA57" s="418"/>
      <c r="AB57" s="418"/>
      <c r="AC57" s="418"/>
      <c r="AD57" s="418"/>
      <c r="AE57" s="418"/>
      <c r="AF57" s="418"/>
      <c r="AG57" s="437">
        <f>'SO.01.1 - Ostatní'!J64</f>
        <v>703863.23999999987</v>
      </c>
      <c r="AH57" s="438"/>
      <c r="AI57" s="438"/>
      <c r="AJ57" s="438"/>
      <c r="AK57" s="438"/>
      <c r="AL57" s="438"/>
      <c r="AM57" s="438"/>
      <c r="AN57" s="437">
        <f>AG57*1.21</f>
        <v>851674.5203999998</v>
      </c>
      <c r="AO57" s="438"/>
      <c r="AP57" s="438"/>
      <c r="AQ57" s="77" t="s">
        <v>81</v>
      </c>
      <c r="AR57" s="42"/>
      <c r="AS57" s="78"/>
      <c r="AT57" s="79"/>
      <c r="AU57" s="80"/>
      <c r="AV57" s="79"/>
      <c r="AW57" s="79"/>
      <c r="AX57" s="79"/>
      <c r="AY57" s="79"/>
      <c r="AZ57" s="79"/>
      <c r="BA57" s="79"/>
      <c r="BB57" s="79"/>
      <c r="BC57" s="79"/>
      <c r="BD57" s="81"/>
      <c r="BT57" s="24"/>
      <c r="BV57" s="24"/>
      <c r="BW57" s="24"/>
      <c r="BX57" s="24"/>
      <c r="CL57" s="24"/>
    </row>
    <row r="58" spans="1:91" s="3" customFormat="1" ht="16.5" customHeight="1" x14ac:dyDescent="0.2">
      <c r="A58" s="76" t="s">
        <v>78</v>
      </c>
      <c r="B58" s="42"/>
      <c r="C58" s="9"/>
      <c r="D58" s="9"/>
      <c r="E58" s="418" t="s">
        <v>83</v>
      </c>
      <c r="F58" s="418"/>
      <c r="G58" s="418"/>
      <c r="H58" s="418"/>
      <c r="I58" s="418"/>
      <c r="J58" s="9"/>
      <c r="K58" s="418" t="s">
        <v>84</v>
      </c>
      <c r="L58" s="418"/>
      <c r="M58" s="418"/>
      <c r="N58" s="418"/>
      <c r="O58" s="418"/>
      <c r="P58" s="418"/>
      <c r="Q58" s="418"/>
      <c r="R58" s="418"/>
      <c r="S58" s="418"/>
      <c r="T58" s="418"/>
      <c r="U58" s="418"/>
      <c r="V58" s="418"/>
      <c r="W58" s="418"/>
      <c r="X58" s="418"/>
      <c r="Y58" s="418"/>
      <c r="Z58" s="418"/>
      <c r="AA58" s="418"/>
      <c r="AB58" s="418"/>
      <c r="AC58" s="418"/>
      <c r="AD58" s="418"/>
      <c r="AE58" s="418"/>
      <c r="AF58" s="418"/>
      <c r="AG58" s="437">
        <f>'SO.02.1 - Dopravně inžený...'!J32</f>
        <v>25122</v>
      </c>
      <c r="AH58" s="438"/>
      <c r="AI58" s="438"/>
      <c r="AJ58" s="438"/>
      <c r="AK58" s="438"/>
      <c r="AL58" s="438"/>
      <c r="AM58" s="438"/>
      <c r="AN58" s="437">
        <f>AG58*1.21</f>
        <v>30397.62</v>
      </c>
      <c r="AO58" s="438"/>
      <c r="AP58" s="438"/>
      <c r="AQ58" s="77" t="s">
        <v>81</v>
      </c>
      <c r="AR58" s="42"/>
      <c r="AS58" s="78">
        <v>0</v>
      </c>
      <c r="AT58" s="79">
        <f t="shared" si="0"/>
        <v>5275.62</v>
      </c>
      <c r="AU58" s="80">
        <f>'SO.02.1 - Dopravně inžený...'!P89</f>
        <v>4.4359999999999999</v>
      </c>
      <c r="AV58" s="79">
        <f>'SO.02.1 - Dopravně inžený...'!J35</f>
        <v>5275.62</v>
      </c>
      <c r="AW58" s="79">
        <f>'SO.02.1 - Dopravně inžený...'!J36</f>
        <v>0</v>
      </c>
      <c r="AX58" s="79">
        <f>'SO.02.1 - Dopravně inžený...'!J37</f>
        <v>0</v>
      </c>
      <c r="AY58" s="79">
        <f>'SO.02.1 - Dopravně inžený...'!J38</f>
        <v>0</v>
      </c>
      <c r="AZ58" s="79">
        <f>'SO.02.1 - Dopravně inžený...'!F35</f>
        <v>25122</v>
      </c>
      <c r="BA58" s="79">
        <f>'SO.02.1 - Dopravně inžený...'!F36</f>
        <v>0</v>
      </c>
      <c r="BB58" s="79">
        <f>'SO.02.1 - Dopravně inžený...'!F37</f>
        <v>0</v>
      </c>
      <c r="BC58" s="79">
        <f>'SO.02.1 - Dopravně inžený...'!F38</f>
        <v>0</v>
      </c>
      <c r="BD58" s="81">
        <f>'SO.02.1 - Dopravně inžený...'!F39</f>
        <v>0</v>
      </c>
      <c r="BT58" s="24" t="s">
        <v>77</v>
      </c>
      <c r="BV58" s="24" t="s">
        <v>70</v>
      </c>
      <c r="BW58" s="24" t="s">
        <v>85</v>
      </c>
      <c r="BX58" s="24" t="s">
        <v>76</v>
      </c>
      <c r="CL58" s="24" t="s">
        <v>3</v>
      </c>
    </row>
    <row r="59" spans="1:91" s="6" customFormat="1" ht="16.5" customHeight="1" x14ac:dyDescent="0.2">
      <c r="B59" s="67"/>
      <c r="C59" s="68"/>
      <c r="D59" s="417" t="s">
        <v>86</v>
      </c>
      <c r="E59" s="417"/>
      <c r="F59" s="417"/>
      <c r="G59" s="417"/>
      <c r="H59" s="417"/>
      <c r="I59" s="69"/>
      <c r="J59" s="417" t="s">
        <v>73</v>
      </c>
      <c r="K59" s="417"/>
      <c r="L59" s="417"/>
      <c r="M59" s="417"/>
      <c r="N59" s="417"/>
      <c r="O59" s="417"/>
      <c r="P59" s="417"/>
      <c r="Q59" s="417"/>
      <c r="R59" s="417"/>
      <c r="S59" s="417"/>
      <c r="T59" s="417"/>
      <c r="U59" s="417"/>
      <c r="V59" s="417"/>
      <c r="W59" s="417"/>
      <c r="X59" s="417"/>
      <c r="Y59" s="417"/>
      <c r="Z59" s="417"/>
      <c r="AA59" s="417"/>
      <c r="AB59" s="417"/>
      <c r="AC59" s="417"/>
      <c r="AD59" s="417"/>
      <c r="AE59" s="417"/>
      <c r="AF59" s="417"/>
      <c r="AG59" s="440">
        <f>ROUND(SUM(AG60:AG62),2)</f>
        <v>1438470.41</v>
      </c>
      <c r="AH59" s="441"/>
      <c r="AI59" s="441"/>
      <c r="AJ59" s="441"/>
      <c r="AK59" s="441"/>
      <c r="AL59" s="441"/>
      <c r="AM59" s="441"/>
      <c r="AN59" s="448">
        <f>SUM(AN60:AP62)</f>
        <v>1740549.1961000001</v>
      </c>
      <c r="AO59" s="441"/>
      <c r="AP59" s="441"/>
      <c r="AQ59" s="70" t="s">
        <v>74</v>
      </c>
      <c r="AR59" s="67"/>
      <c r="AS59" s="71">
        <f>ROUND(SUM(AS60:AS62),2)</f>
        <v>0</v>
      </c>
      <c r="AT59" s="72">
        <f t="shared" si="0"/>
        <v>212894.81</v>
      </c>
      <c r="AU59" s="73">
        <f>ROUND(SUM(AU60:AU62),5)</f>
        <v>777.08808999999997</v>
      </c>
      <c r="AV59" s="72">
        <f>ROUND(AZ59*L29,2)</f>
        <v>212894.81</v>
      </c>
      <c r="AW59" s="72">
        <f>ROUND(BA59*L30,2)</f>
        <v>0</v>
      </c>
      <c r="AX59" s="72">
        <f>ROUND(BB59*L29,2)</f>
        <v>0</v>
      </c>
      <c r="AY59" s="72">
        <f>ROUND(BC59*L30,2)</f>
        <v>0</v>
      </c>
      <c r="AZ59" s="72">
        <f>ROUND(SUM(AZ60:AZ62),2)</f>
        <v>1013784.79</v>
      </c>
      <c r="BA59" s="72">
        <f>ROUND(SUM(BA60:BA62),2)</f>
        <v>0</v>
      </c>
      <c r="BB59" s="72">
        <f>ROUND(SUM(BB60:BB62),2)</f>
        <v>0</v>
      </c>
      <c r="BC59" s="72">
        <f>ROUND(SUM(BC60:BC62),2)</f>
        <v>0</v>
      </c>
      <c r="BD59" s="74">
        <f>ROUND(SUM(BD60:BD62),2)</f>
        <v>0</v>
      </c>
      <c r="BS59" s="75" t="s">
        <v>67</v>
      </c>
      <c r="BT59" s="75" t="s">
        <v>75</v>
      </c>
      <c r="BU59" s="75" t="s">
        <v>69</v>
      </c>
      <c r="BV59" s="75" t="s">
        <v>70</v>
      </c>
      <c r="BW59" s="75" t="s">
        <v>87</v>
      </c>
      <c r="BX59" s="75" t="s">
        <v>5</v>
      </c>
      <c r="CL59" s="75" t="s">
        <v>3</v>
      </c>
      <c r="CM59" s="75" t="s">
        <v>77</v>
      </c>
    </row>
    <row r="60" spans="1:91" s="3" customFormat="1" ht="16.5" customHeight="1" x14ac:dyDescent="0.2">
      <c r="A60" s="76" t="s">
        <v>78</v>
      </c>
      <c r="B60" s="42"/>
      <c r="C60" s="9"/>
      <c r="D60" s="9"/>
      <c r="E60" s="418" t="s">
        <v>88</v>
      </c>
      <c r="F60" s="418"/>
      <c r="G60" s="418"/>
      <c r="H60" s="418"/>
      <c r="I60" s="418"/>
      <c r="J60" s="9"/>
      <c r="K60" s="418" t="s">
        <v>89</v>
      </c>
      <c r="L60" s="418"/>
      <c r="M60" s="418"/>
      <c r="N60" s="418"/>
      <c r="O60" s="418"/>
      <c r="P60" s="418"/>
      <c r="Q60" s="418"/>
      <c r="R60" s="418"/>
      <c r="S60" s="418"/>
      <c r="T60" s="418"/>
      <c r="U60" s="418"/>
      <c r="V60" s="418"/>
      <c r="W60" s="418"/>
      <c r="X60" s="418"/>
      <c r="Y60" s="418"/>
      <c r="Z60" s="418"/>
      <c r="AA60" s="418"/>
      <c r="AB60" s="418"/>
      <c r="AC60" s="418"/>
      <c r="AD60" s="418"/>
      <c r="AE60" s="418"/>
      <c r="AF60" s="418"/>
      <c r="AG60" s="437">
        <f>'SO.01.2 - Komunikace - II...'!J32</f>
        <v>981053.79</v>
      </c>
      <c r="AH60" s="438"/>
      <c r="AI60" s="438"/>
      <c r="AJ60" s="438"/>
      <c r="AK60" s="438"/>
      <c r="AL60" s="438"/>
      <c r="AM60" s="438"/>
      <c r="AN60" s="437">
        <f>AG60*1.21</f>
        <v>1187075.0859000001</v>
      </c>
      <c r="AO60" s="438"/>
      <c r="AP60" s="438"/>
      <c r="AQ60" s="77" t="s">
        <v>81</v>
      </c>
      <c r="AR60" s="42"/>
      <c r="AS60" s="78">
        <v>0</v>
      </c>
      <c r="AT60" s="79">
        <f t="shared" si="0"/>
        <v>206021.3</v>
      </c>
      <c r="AU60" s="80">
        <f>'SO.01.2 - Komunikace - II...'!P94</f>
        <v>771.34208960000001</v>
      </c>
      <c r="AV60" s="79">
        <f>'SO.01.2 - Komunikace - II...'!J35</f>
        <v>206021.3</v>
      </c>
      <c r="AW60" s="79">
        <f>'SO.01.2 - Komunikace - II...'!J36</f>
        <v>0</v>
      </c>
      <c r="AX60" s="79">
        <f>'SO.01.2 - Komunikace - II...'!J37</f>
        <v>0</v>
      </c>
      <c r="AY60" s="79">
        <f>'SO.01.2 - Komunikace - II...'!J38</f>
        <v>0</v>
      </c>
      <c r="AZ60" s="79">
        <f>'SO.01.2 - Komunikace - II...'!F35</f>
        <v>981053.79</v>
      </c>
      <c r="BA60" s="79">
        <f>'SO.01.2 - Komunikace - II...'!F36</f>
        <v>0</v>
      </c>
      <c r="BB60" s="79">
        <f>'SO.01.2 - Komunikace - II...'!F37</f>
        <v>0</v>
      </c>
      <c r="BC60" s="79">
        <f>'SO.01.2 - Komunikace - II...'!F38</f>
        <v>0</v>
      </c>
      <c r="BD60" s="81">
        <f>'SO.01.2 - Komunikace - II...'!F39</f>
        <v>0</v>
      </c>
      <c r="BT60" s="24" t="s">
        <v>77</v>
      </c>
      <c r="BV60" s="24" t="s">
        <v>70</v>
      </c>
      <c r="BW60" s="24" t="s">
        <v>90</v>
      </c>
      <c r="BX60" s="24" t="s">
        <v>87</v>
      </c>
      <c r="CL60" s="24" t="s">
        <v>3</v>
      </c>
    </row>
    <row r="61" spans="1:91" s="3" customFormat="1" ht="16.5" customHeight="1" x14ac:dyDescent="0.2">
      <c r="A61" s="76"/>
      <c r="B61" s="42"/>
      <c r="C61" s="9"/>
      <c r="D61" s="9"/>
      <c r="E61" s="418" t="s">
        <v>88</v>
      </c>
      <c r="F61" s="418"/>
      <c r="G61" s="418"/>
      <c r="H61" s="418"/>
      <c r="I61" s="418"/>
      <c r="J61" s="9"/>
      <c r="K61" s="418" t="s">
        <v>1346</v>
      </c>
      <c r="L61" s="418"/>
      <c r="M61" s="418"/>
      <c r="N61" s="418"/>
      <c r="O61" s="418"/>
      <c r="P61" s="418"/>
      <c r="Q61" s="418"/>
      <c r="R61" s="418"/>
      <c r="S61" s="418"/>
      <c r="T61" s="418"/>
      <c r="U61" s="418"/>
      <c r="V61" s="418"/>
      <c r="W61" s="418"/>
      <c r="X61" s="418"/>
      <c r="Y61" s="418"/>
      <c r="Z61" s="418"/>
      <c r="AA61" s="418"/>
      <c r="AB61" s="418"/>
      <c r="AC61" s="418"/>
      <c r="AD61" s="418"/>
      <c r="AE61" s="418"/>
      <c r="AF61" s="418"/>
      <c r="AG61" s="437">
        <f>'SO.01.2'!J32</f>
        <v>424685.62</v>
      </c>
      <c r="AH61" s="438"/>
      <c r="AI61" s="438"/>
      <c r="AJ61" s="438"/>
      <c r="AK61" s="438"/>
      <c r="AL61" s="438"/>
      <c r="AM61" s="438"/>
      <c r="AN61" s="437">
        <f>AG61*1.21</f>
        <v>513869.60019999999</v>
      </c>
      <c r="AO61" s="438"/>
      <c r="AP61" s="438"/>
      <c r="AQ61" s="77"/>
      <c r="AR61" s="42"/>
      <c r="AS61" s="78"/>
      <c r="AT61" s="79"/>
      <c r="AU61" s="80"/>
      <c r="AV61" s="79"/>
      <c r="AW61" s="79"/>
      <c r="AX61" s="79"/>
      <c r="AY61" s="79"/>
      <c r="AZ61" s="79"/>
      <c r="BA61" s="79"/>
      <c r="BB61" s="79"/>
      <c r="BC61" s="79"/>
      <c r="BD61" s="81"/>
      <c r="BT61" s="24"/>
      <c r="BV61" s="24"/>
      <c r="BW61" s="24"/>
      <c r="BX61" s="24"/>
      <c r="CL61" s="24"/>
    </row>
    <row r="62" spans="1:91" s="3" customFormat="1" ht="16.5" customHeight="1" x14ac:dyDescent="0.2">
      <c r="A62" s="76" t="s">
        <v>78</v>
      </c>
      <c r="B62" s="42"/>
      <c r="C62" s="9"/>
      <c r="D62" s="9"/>
      <c r="E62" s="418" t="s">
        <v>91</v>
      </c>
      <c r="F62" s="418"/>
      <c r="G62" s="418"/>
      <c r="H62" s="418"/>
      <c r="I62" s="418"/>
      <c r="J62" s="9"/>
      <c r="K62" s="418" t="s">
        <v>92</v>
      </c>
      <c r="L62" s="418"/>
      <c r="M62" s="418"/>
      <c r="N62" s="418"/>
      <c r="O62" s="418"/>
      <c r="P62" s="418"/>
      <c r="Q62" s="418"/>
      <c r="R62" s="418"/>
      <c r="S62" s="418"/>
      <c r="T62" s="418"/>
      <c r="U62" s="418"/>
      <c r="V62" s="418"/>
      <c r="W62" s="418"/>
      <c r="X62" s="418"/>
      <c r="Y62" s="418"/>
      <c r="Z62" s="418"/>
      <c r="AA62" s="418"/>
      <c r="AB62" s="418"/>
      <c r="AC62" s="418"/>
      <c r="AD62" s="418"/>
      <c r="AE62" s="418"/>
      <c r="AF62" s="418"/>
      <c r="AG62" s="437">
        <f>'SO.02.2 - Dopravně inžený...'!J32</f>
        <v>32731</v>
      </c>
      <c r="AH62" s="438"/>
      <c r="AI62" s="438"/>
      <c r="AJ62" s="438"/>
      <c r="AK62" s="438"/>
      <c r="AL62" s="438"/>
      <c r="AM62" s="438"/>
      <c r="AN62" s="437">
        <f>AG62*1.21</f>
        <v>39604.51</v>
      </c>
      <c r="AO62" s="438"/>
      <c r="AP62" s="438"/>
      <c r="AQ62" s="77" t="s">
        <v>81</v>
      </c>
      <c r="AR62" s="42"/>
      <c r="AS62" s="78">
        <v>0</v>
      </c>
      <c r="AT62" s="79">
        <f t="shared" si="0"/>
        <v>6873.51</v>
      </c>
      <c r="AU62" s="80">
        <f>'SO.02.2 - Dopravně inžený...'!P89</f>
        <v>5.7459999999999996</v>
      </c>
      <c r="AV62" s="79">
        <f>'SO.02.2 - Dopravně inžený...'!J35</f>
        <v>6873.51</v>
      </c>
      <c r="AW62" s="79">
        <f>'SO.02.2 - Dopravně inžený...'!J36</f>
        <v>0</v>
      </c>
      <c r="AX62" s="79">
        <f>'SO.02.2 - Dopravně inžený...'!J37</f>
        <v>0</v>
      </c>
      <c r="AY62" s="79">
        <f>'SO.02.2 - Dopravně inžený...'!J38</f>
        <v>0</v>
      </c>
      <c r="AZ62" s="79">
        <f>'SO.02.2 - Dopravně inžený...'!F35</f>
        <v>32731</v>
      </c>
      <c r="BA62" s="79">
        <f>'SO.02.2 - Dopravně inžený...'!F36</f>
        <v>0</v>
      </c>
      <c r="BB62" s="79">
        <f>'SO.02.2 - Dopravně inžený...'!F37</f>
        <v>0</v>
      </c>
      <c r="BC62" s="79">
        <f>'SO.02.2 - Dopravně inžený...'!F38</f>
        <v>0</v>
      </c>
      <c r="BD62" s="81">
        <f>'SO.02.2 - Dopravně inžený...'!F39</f>
        <v>0</v>
      </c>
      <c r="BT62" s="24" t="s">
        <v>77</v>
      </c>
      <c r="BV62" s="24" t="s">
        <v>70</v>
      </c>
      <c r="BW62" s="24" t="s">
        <v>93</v>
      </c>
      <c r="BX62" s="24" t="s">
        <v>87</v>
      </c>
      <c r="CL62" s="24" t="s">
        <v>3</v>
      </c>
    </row>
    <row r="63" spans="1:91" s="6" customFormat="1" ht="16.5" customHeight="1" x14ac:dyDescent="0.2">
      <c r="B63" s="67"/>
      <c r="C63" s="68"/>
      <c r="D63" s="417" t="s">
        <v>94</v>
      </c>
      <c r="E63" s="417"/>
      <c r="F63" s="417"/>
      <c r="G63" s="417"/>
      <c r="H63" s="417"/>
      <c r="I63" s="69"/>
      <c r="J63" s="417" t="s">
        <v>73</v>
      </c>
      <c r="K63" s="417"/>
      <c r="L63" s="417"/>
      <c r="M63" s="417"/>
      <c r="N63" s="417"/>
      <c r="O63" s="417"/>
      <c r="P63" s="417"/>
      <c r="Q63" s="417"/>
      <c r="R63" s="417"/>
      <c r="S63" s="417"/>
      <c r="T63" s="417"/>
      <c r="U63" s="417"/>
      <c r="V63" s="417"/>
      <c r="W63" s="417"/>
      <c r="X63" s="417"/>
      <c r="Y63" s="417"/>
      <c r="Z63" s="417"/>
      <c r="AA63" s="417"/>
      <c r="AB63" s="417"/>
      <c r="AC63" s="417"/>
      <c r="AD63" s="417"/>
      <c r="AE63" s="417"/>
      <c r="AF63" s="417"/>
      <c r="AG63" s="440">
        <f>SUM(AG64:AM65)</f>
        <v>947354.63</v>
      </c>
      <c r="AH63" s="441"/>
      <c r="AI63" s="441"/>
      <c r="AJ63" s="441"/>
      <c r="AK63" s="441"/>
      <c r="AL63" s="441"/>
      <c r="AM63" s="441"/>
      <c r="AN63" s="437">
        <f>SUM(AN64:AP65)</f>
        <v>1146299.1022999999</v>
      </c>
      <c r="AO63" s="438"/>
      <c r="AP63" s="438"/>
      <c r="AQ63" s="70" t="s">
        <v>74</v>
      </c>
      <c r="AR63" s="67"/>
      <c r="AS63" s="71">
        <f>ROUND(AS64,2)</f>
        <v>0</v>
      </c>
      <c r="AT63" s="72">
        <f t="shared" si="0"/>
        <v>54249.51</v>
      </c>
      <c r="AU63" s="73">
        <f>ROUND(AU64,5)</f>
        <v>227.93606</v>
      </c>
      <c r="AV63" s="72">
        <f>ROUND(AZ63*L29,2)</f>
        <v>54249.51</v>
      </c>
      <c r="AW63" s="72">
        <f>ROUND(BA63*L30,2)</f>
        <v>0</v>
      </c>
      <c r="AX63" s="72">
        <f>ROUND(BB63*L29,2)</f>
        <v>0</v>
      </c>
      <c r="AY63" s="72">
        <f>ROUND(BC63*L30,2)</f>
        <v>0</v>
      </c>
      <c r="AZ63" s="72">
        <f>ROUND(AZ64,2)</f>
        <v>258331.01</v>
      </c>
      <c r="BA63" s="72">
        <f>ROUND(BA64,2)</f>
        <v>0</v>
      </c>
      <c r="BB63" s="72">
        <f>ROUND(BB64,2)</f>
        <v>0</v>
      </c>
      <c r="BC63" s="72">
        <f>ROUND(BC64,2)</f>
        <v>0</v>
      </c>
      <c r="BD63" s="74">
        <f>ROUND(BD64,2)</f>
        <v>0</v>
      </c>
      <c r="BS63" s="75" t="s">
        <v>67</v>
      </c>
      <c r="BT63" s="75" t="s">
        <v>75</v>
      </c>
      <c r="BU63" s="75" t="s">
        <v>69</v>
      </c>
      <c r="BV63" s="75" t="s">
        <v>70</v>
      </c>
      <c r="BW63" s="75" t="s">
        <v>95</v>
      </c>
      <c r="BX63" s="75" t="s">
        <v>5</v>
      </c>
      <c r="CL63" s="75" t="s">
        <v>3</v>
      </c>
      <c r="CM63" s="75" t="s">
        <v>77</v>
      </c>
    </row>
    <row r="64" spans="1:91" s="3" customFormat="1" ht="16.5" customHeight="1" x14ac:dyDescent="0.2">
      <c r="A64" s="76" t="s">
        <v>78</v>
      </c>
      <c r="B64" s="42"/>
      <c r="C64" s="9"/>
      <c r="D64" s="9"/>
      <c r="E64" s="418" t="s">
        <v>96</v>
      </c>
      <c r="F64" s="418"/>
      <c r="G64" s="418"/>
      <c r="H64" s="418"/>
      <c r="I64" s="418"/>
      <c r="J64" s="9"/>
      <c r="K64" s="418" t="s">
        <v>97</v>
      </c>
      <c r="L64" s="418"/>
      <c r="M64" s="418"/>
      <c r="N64" s="418"/>
      <c r="O64" s="418"/>
      <c r="P64" s="418"/>
      <c r="Q64" s="418"/>
      <c r="R64" s="418"/>
      <c r="S64" s="418"/>
      <c r="T64" s="418"/>
      <c r="U64" s="418"/>
      <c r="V64" s="418"/>
      <c r="W64" s="418"/>
      <c r="X64" s="418"/>
      <c r="Y64" s="418"/>
      <c r="Z64" s="418"/>
      <c r="AA64" s="418"/>
      <c r="AB64" s="418"/>
      <c r="AC64" s="418"/>
      <c r="AD64" s="418"/>
      <c r="AE64" s="418"/>
      <c r="AF64" s="418"/>
      <c r="AG64" s="437">
        <f>'SO.01.4 - Komunikace - IV...'!J32</f>
        <v>258331.01</v>
      </c>
      <c r="AH64" s="438"/>
      <c r="AI64" s="438"/>
      <c r="AJ64" s="438"/>
      <c r="AK64" s="438"/>
      <c r="AL64" s="438"/>
      <c r="AM64" s="438"/>
      <c r="AN64" s="437">
        <f>AG64*1.21</f>
        <v>312580.5221</v>
      </c>
      <c r="AO64" s="438"/>
      <c r="AP64" s="438"/>
      <c r="AQ64" s="77" t="s">
        <v>81</v>
      </c>
      <c r="AR64" s="42"/>
      <c r="AS64" s="78">
        <v>0</v>
      </c>
      <c r="AT64" s="79">
        <f t="shared" si="0"/>
        <v>54249.51</v>
      </c>
      <c r="AU64" s="80">
        <f>'SO.01.4 - Komunikace - IV...'!P93</f>
        <v>227.93606399999996</v>
      </c>
      <c r="AV64" s="79">
        <f>'SO.01.4 - Komunikace - IV...'!J35</f>
        <v>54249.51</v>
      </c>
      <c r="AW64" s="79">
        <f>'SO.01.4 - Komunikace - IV...'!J36</f>
        <v>0</v>
      </c>
      <c r="AX64" s="79">
        <f>'SO.01.4 - Komunikace - IV...'!J37</f>
        <v>0</v>
      </c>
      <c r="AY64" s="79">
        <f>'SO.01.4 - Komunikace - IV...'!J38</f>
        <v>0</v>
      </c>
      <c r="AZ64" s="79">
        <f>'SO.01.4 - Komunikace - IV...'!F35</f>
        <v>258331.01</v>
      </c>
      <c r="BA64" s="79">
        <f>'SO.01.4 - Komunikace - IV...'!F36</f>
        <v>0</v>
      </c>
      <c r="BB64" s="79">
        <f>'SO.01.4 - Komunikace - IV...'!F37</f>
        <v>0</v>
      </c>
      <c r="BC64" s="79">
        <f>'SO.01.4 - Komunikace - IV...'!F38</f>
        <v>0</v>
      </c>
      <c r="BD64" s="81">
        <f>'SO.01.4 - Komunikace - IV...'!F39</f>
        <v>0</v>
      </c>
      <c r="BT64" s="24" t="s">
        <v>77</v>
      </c>
      <c r="BV64" s="24" t="s">
        <v>70</v>
      </c>
      <c r="BW64" s="24" t="s">
        <v>98</v>
      </c>
      <c r="BX64" s="24" t="s">
        <v>95</v>
      </c>
      <c r="CL64" s="24" t="s">
        <v>3</v>
      </c>
    </row>
    <row r="65" spans="1:91" s="3" customFormat="1" ht="16.5" customHeight="1" x14ac:dyDescent="0.2">
      <c r="A65" s="76"/>
      <c r="B65" s="42"/>
      <c r="C65" s="9"/>
      <c r="D65" s="9"/>
      <c r="E65" s="418" t="s">
        <v>96</v>
      </c>
      <c r="F65" s="418"/>
      <c r="G65" s="418"/>
      <c r="H65" s="418"/>
      <c r="I65" s="418"/>
      <c r="J65" s="9"/>
      <c r="K65" s="418" t="s">
        <v>1347</v>
      </c>
      <c r="L65" s="418"/>
      <c r="M65" s="418"/>
      <c r="N65" s="418"/>
      <c r="O65" s="418"/>
      <c r="P65" s="418"/>
      <c r="Q65" s="418"/>
      <c r="R65" s="418"/>
      <c r="S65" s="418"/>
      <c r="T65" s="418"/>
      <c r="U65" s="418"/>
      <c r="V65" s="418"/>
      <c r="W65" s="418"/>
      <c r="X65" s="418"/>
      <c r="Y65" s="418"/>
      <c r="Z65" s="418"/>
      <c r="AA65" s="418"/>
      <c r="AB65" s="418"/>
      <c r="AC65" s="418"/>
      <c r="AD65" s="418"/>
      <c r="AE65" s="418"/>
      <c r="AF65" s="418"/>
      <c r="AG65" s="437">
        <f>'SO.01.4 - ostatní'!J32</f>
        <v>689023.62</v>
      </c>
      <c r="AH65" s="438"/>
      <c r="AI65" s="438"/>
      <c r="AJ65" s="438"/>
      <c r="AK65" s="438"/>
      <c r="AL65" s="438"/>
      <c r="AM65" s="438"/>
      <c r="AN65" s="437">
        <f>AG65*1.21</f>
        <v>833718.58019999997</v>
      </c>
      <c r="AO65" s="438"/>
      <c r="AP65" s="438"/>
      <c r="AQ65" s="77"/>
      <c r="AR65" s="42"/>
      <c r="AS65" s="78"/>
      <c r="AT65" s="79"/>
      <c r="AU65" s="80"/>
      <c r="AV65" s="79"/>
      <c r="AW65" s="79"/>
      <c r="AX65" s="79"/>
      <c r="AY65" s="79"/>
      <c r="AZ65" s="79"/>
      <c r="BA65" s="79"/>
      <c r="BB65" s="79"/>
      <c r="BC65" s="79"/>
      <c r="BD65" s="81"/>
      <c r="BT65" s="24"/>
      <c r="BV65" s="24"/>
      <c r="BW65" s="24"/>
      <c r="BX65" s="24"/>
      <c r="CL65" s="24"/>
    </row>
    <row r="66" spans="1:91" s="6" customFormat="1" ht="16.5" customHeight="1" x14ac:dyDescent="0.2">
      <c r="A66" s="76" t="s">
        <v>78</v>
      </c>
      <c r="B66" s="67"/>
      <c r="C66" s="68"/>
      <c r="D66" s="417" t="s">
        <v>99</v>
      </c>
      <c r="E66" s="417"/>
      <c r="F66" s="417"/>
      <c r="G66" s="417"/>
      <c r="H66" s="417"/>
      <c r="I66" s="69"/>
      <c r="J66" s="417" t="s">
        <v>100</v>
      </c>
      <c r="K66" s="417"/>
      <c r="L66" s="417"/>
      <c r="M66" s="417"/>
      <c r="N66" s="417"/>
      <c r="O66" s="417"/>
      <c r="P66" s="417"/>
      <c r="Q66" s="417"/>
      <c r="R66" s="417"/>
      <c r="S66" s="417"/>
      <c r="T66" s="417"/>
      <c r="U66" s="417"/>
      <c r="V66" s="417"/>
      <c r="W66" s="417"/>
      <c r="X66" s="417"/>
      <c r="Y66" s="417"/>
      <c r="Z66" s="417"/>
      <c r="AA66" s="417"/>
      <c r="AB66" s="417"/>
      <c r="AC66" s="417"/>
      <c r="AD66" s="417"/>
      <c r="AE66" s="417"/>
      <c r="AF66" s="417"/>
      <c r="AG66" s="448">
        <f>'VO - Veřejné osvětlení'!J30</f>
        <v>152948</v>
      </c>
      <c r="AH66" s="441"/>
      <c r="AI66" s="441"/>
      <c r="AJ66" s="441"/>
      <c r="AK66" s="441"/>
      <c r="AL66" s="441"/>
      <c r="AM66" s="441"/>
      <c r="AN66" s="437">
        <f>AG66*1.21</f>
        <v>185067.08</v>
      </c>
      <c r="AO66" s="438"/>
      <c r="AP66" s="438"/>
      <c r="AQ66" s="70" t="s">
        <v>74</v>
      </c>
      <c r="AR66" s="67"/>
      <c r="AS66" s="71">
        <v>0</v>
      </c>
      <c r="AT66" s="72">
        <f t="shared" si="0"/>
        <v>32119.08</v>
      </c>
      <c r="AU66" s="73">
        <f>'VO - Veřejné osvětlení'!P81</f>
        <v>0</v>
      </c>
      <c r="AV66" s="72">
        <f>'VO - Veřejné osvětlení'!J33</f>
        <v>32119.08</v>
      </c>
      <c r="AW66" s="72">
        <f>'VO - Veřejné osvětlení'!J34</f>
        <v>0</v>
      </c>
      <c r="AX66" s="72">
        <f>'VO - Veřejné osvětlení'!J35</f>
        <v>0</v>
      </c>
      <c r="AY66" s="72">
        <f>'VO - Veřejné osvětlení'!J36</f>
        <v>0</v>
      </c>
      <c r="AZ66" s="72">
        <f>'VO - Veřejné osvětlení'!F33</f>
        <v>152948</v>
      </c>
      <c r="BA66" s="72">
        <f>'VO - Veřejné osvětlení'!F34</f>
        <v>0</v>
      </c>
      <c r="BB66" s="72">
        <f>'VO - Veřejné osvětlení'!F35</f>
        <v>0</v>
      </c>
      <c r="BC66" s="72">
        <f>'VO - Veřejné osvětlení'!F36</f>
        <v>0</v>
      </c>
      <c r="BD66" s="74">
        <f>'VO - Veřejné osvětlení'!F37</f>
        <v>0</v>
      </c>
      <c r="BT66" s="75" t="s">
        <v>75</v>
      </c>
      <c r="BV66" s="75" t="s">
        <v>70</v>
      </c>
      <c r="BW66" s="75" t="s">
        <v>101</v>
      </c>
      <c r="BX66" s="75" t="s">
        <v>5</v>
      </c>
      <c r="CL66" s="75" t="s">
        <v>3</v>
      </c>
      <c r="CM66" s="75" t="s">
        <v>77</v>
      </c>
    </row>
    <row r="67" spans="1:91" s="6" customFormat="1" ht="16.5" customHeight="1" x14ac:dyDescent="0.2">
      <c r="A67" s="76" t="s">
        <v>78</v>
      </c>
      <c r="B67" s="67"/>
      <c r="C67" s="68"/>
      <c r="D67" s="417" t="s">
        <v>102</v>
      </c>
      <c r="E67" s="417"/>
      <c r="F67" s="417"/>
      <c r="G67" s="417"/>
      <c r="H67" s="417"/>
      <c r="I67" s="69"/>
      <c r="J67" s="417" t="s">
        <v>103</v>
      </c>
      <c r="K67" s="417"/>
      <c r="L67" s="417"/>
      <c r="M67" s="417"/>
      <c r="N67" s="417"/>
      <c r="O67" s="417"/>
      <c r="P67" s="417"/>
      <c r="Q67" s="417"/>
      <c r="R67" s="417"/>
      <c r="S67" s="417"/>
      <c r="T67" s="417"/>
      <c r="U67" s="417"/>
      <c r="V67" s="417"/>
      <c r="W67" s="417"/>
      <c r="X67" s="417"/>
      <c r="Y67" s="417"/>
      <c r="Z67" s="417"/>
      <c r="AA67" s="417"/>
      <c r="AB67" s="417"/>
      <c r="AC67" s="417"/>
      <c r="AD67" s="417"/>
      <c r="AE67" s="417"/>
      <c r="AF67" s="417"/>
      <c r="AG67" s="448">
        <f>'VRN - Vedlejší a ostatní ...'!J30</f>
        <v>55000</v>
      </c>
      <c r="AH67" s="441"/>
      <c r="AI67" s="441"/>
      <c r="AJ67" s="441"/>
      <c r="AK67" s="441"/>
      <c r="AL67" s="441"/>
      <c r="AM67" s="441"/>
      <c r="AN67" s="437">
        <f>AG67*1.21</f>
        <v>66550</v>
      </c>
      <c r="AO67" s="438"/>
      <c r="AP67" s="438"/>
      <c r="AQ67" s="70" t="s">
        <v>104</v>
      </c>
      <c r="AR67" s="67"/>
      <c r="AS67" s="82">
        <v>0</v>
      </c>
      <c r="AT67" s="83">
        <f t="shared" si="0"/>
        <v>11550</v>
      </c>
      <c r="AU67" s="84">
        <f>'VRN - Vedlejší a ostatní ...'!P82</f>
        <v>0</v>
      </c>
      <c r="AV67" s="83">
        <f>'VRN - Vedlejší a ostatní ...'!J33</f>
        <v>11550</v>
      </c>
      <c r="AW67" s="83">
        <f>'VRN - Vedlejší a ostatní ...'!J34</f>
        <v>0</v>
      </c>
      <c r="AX67" s="83">
        <f>'VRN - Vedlejší a ostatní ...'!J35</f>
        <v>0</v>
      </c>
      <c r="AY67" s="83">
        <f>'VRN - Vedlejší a ostatní ...'!J36</f>
        <v>0</v>
      </c>
      <c r="AZ67" s="83">
        <f>'VRN - Vedlejší a ostatní ...'!F33</f>
        <v>55000</v>
      </c>
      <c r="BA67" s="83">
        <f>'VRN - Vedlejší a ostatní ...'!F34</f>
        <v>0</v>
      </c>
      <c r="BB67" s="83">
        <f>'VRN - Vedlejší a ostatní ...'!F35</f>
        <v>0</v>
      </c>
      <c r="BC67" s="83">
        <f>'VRN - Vedlejší a ostatní ...'!F36</f>
        <v>0</v>
      </c>
      <c r="BD67" s="85">
        <f>'VRN - Vedlejší a ostatní ...'!F37</f>
        <v>0</v>
      </c>
      <c r="BT67" s="75" t="s">
        <v>75</v>
      </c>
      <c r="BV67" s="75" t="s">
        <v>70</v>
      </c>
      <c r="BW67" s="75" t="s">
        <v>105</v>
      </c>
      <c r="BX67" s="75" t="s">
        <v>5</v>
      </c>
      <c r="CL67" s="75" t="s">
        <v>3</v>
      </c>
      <c r="CM67" s="75" t="s">
        <v>77</v>
      </c>
    </row>
    <row r="68" spans="1:91" s="1" customFormat="1" ht="30" customHeight="1" x14ac:dyDescent="0.2">
      <c r="B68" s="29"/>
      <c r="D68" s="417" t="s">
        <v>102</v>
      </c>
      <c r="E68" s="417"/>
      <c r="F68" s="417"/>
      <c r="G68" s="417"/>
      <c r="H68" s="417"/>
      <c r="I68" s="69"/>
      <c r="J68" s="417" t="s">
        <v>1348</v>
      </c>
      <c r="K68" s="417"/>
      <c r="L68" s="417"/>
      <c r="M68" s="417"/>
      <c r="N68" s="417"/>
      <c r="O68" s="417"/>
      <c r="P68" s="417"/>
      <c r="Q68" s="417"/>
      <c r="R68" s="417"/>
      <c r="S68" s="417"/>
      <c r="T68" s="417"/>
      <c r="U68" s="417"/>
      <c r="V68" s="417"/>
      <c r="W68" s="417"/>
      <c r="X68" s="417"/>
      <c r="Y68" s="417"/>
      <c r="Z68" s="417"/>
      <c r="AA68" s="417"/>
      <c r="AB68" s="417"/>
      <c r="AC68" s="417"/>
      <c r="AD68" s="417"/>
      <c r="AE68" s="417"/>
      <c r="AF68" s="417"/>
      <c r="AG68" s="448">
        <f>'VRN - Ostatní'!J82</f>
        <v>183000</v>
      </c>
      <c r="AH68" s="441"/>
      <c r="AI68" s="441"/>
      <c r="AJ68" s="441"/>
      <c r="AK68" s="441"/>
      <c r="AL68" s="441"/>
      <c r="AM68" s="441"/>
      <c r="AN68" s="437">
        <f>AG68*1.21</f>
        <v>221430</v>
      </c>
      <c r="AO68" s="438"/>
      <c r="AP68" s="438"/>
      <c r="AQ68" s="70" t="s">
        <v>104</v>
      </c>
      <c r="AR68" s="29"/>
    </row>
    <row r="69" spans="1:91" s="1" customFormat="1" ht="6.9" customHeight="1" x14ac:dyDescent="0.2">
      <c r="B69" s="38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29"/>
    </row>
    <row r="72" spans="1:91" x14ac:dyDescent="0.2">
      <c r="E72" s="412"/>
      <c r="F72" s="412"/>
      <c r="G72" s="412"/>
      <c r="H72" s="412"/>
      <c r="I72" s="412"/>
      <c r="J72" s="412"/>
      <c r="K72" s="412"/>
      <c r="L72" s="412"/>
      <c r="M72" s="412"/>
      <c r="N72" s="412"/>
      <c r="O72" s="412"/>
      <c r="P72" s="412"/>
      <c r="Q72" s="412"/>
      <c r="R72" s="412"/>
      <c r="S72" s="412"/>
      <c r="T72" s="412"/>
      <c r="U72" s="412"/>
      <c r="V72" s="412"/>
      <c r="W72" s="412"/>
      <c r="X72" s="412"/>
      <c r="Y72" s="412"/>
      <c r="Z72" s="412"/>
      <c r="AA72" s="412"/>
      <c r="AB72" s="412"/>
      <c r="AC72" s="412"/>
    </row>
    <row r="73" spans="1:91" x14ac:dyDescent="0.2">
      <c r="E73" s="413"/>
      <c r="F73" s="413"/>
      <c r="G73" s="413"/>
      <c r="H73" s="413"/>
      <c r="I73" s="413"/>
      <c r="J73" s="413"/>
      <c r="K73" s="413"/>
      <c r="L73" s="413"/>
      <c r="M73" s="413"/>
      <c r="N73" s="413"/>
      <c r="O73" s="413"/>
      <c r="P73" s="413"/>
      <c r="Q73" s="413"/>
      <c r="R73" s="413"/>
      <c r="S73" s="413"/>
      <c r="T73" s="413"/>
      <c r="U73" s="413"/>
      <c r="V73" s="413"/>
      <c r="W73" s="413"/>
      <c r="Y73" s="412"/>
      <c r="Z73" s="412"/>
      <c r="AA73" s="412"/>
      <c r="AB73" s="412"/>
      <c r="AC73" s="412"/>
      <c r="AD73" s="412"/>
      <c r="AE73" s="412"/>
    </row>
    <row r="74" spans="1:91" x14ac:dyDescent="0.2">
      <c r="E74" s="414"/>
      <c r="F74" s="414"/>
      <c r="G74" s="414"/>
      <c r="H74" s="414"/>
      <c r="I74" s="414"/>
      <c r="J74" s="414"/>
      <c r="K74" s="414"/>
      <c r="L74" s="414"/>
      <c r="M74" s="414"/>
      <c r="N74" s="414"/>
      <c r="O74" s="414"/>
      <c r="P74" s="414"/>
      <c r="Q74" s="414"/>
      <c r="R74" s="414"/>
      <c r="S74" s="17"/>
      <c r="T74" s="17"/>
      <c r="U74" s="17"/>
      <c r="V74" s="17"/>
      <c r="W74" s="17"/>
      <c r="Y74" s="412"/>
      <c r="Z74" s="412"/>
      <c r="AA74" s="412"/>
      <c r="AB74" s="412"/>
      <c r="AC74" s="412"/>
      <c r="AD74" s="412"/>
      <c r="AE74" s="412"/>
    </row>
  </sheetData>
  <mergeCells count="98">
    <mergeCell ref="AN68:AP68"/>
    <mergeCell ref="E65:I65"/>
    <mergeCell ref="K65:AF65"/>
    <mergeCell ref="AG66:AM66"/>
    <mergeCell ref="AG67:AM67"/>
    <mergeCell ref="D68:H68"/>
    <mergeCell ref="J68:AF68"/>
    <mergeCell ref="AN66:AP66"/>
    <mergeCell ref="AN67:AP67"/>
    <mergeCell ref="E57:I57"/>
    <mergeCell ref="K57:AF57"/>
    <mergeCell ref="AG65:AM65"/>
    <mergeCell ref="AG68:AM68"/>
    <mergeCell ref="E61:I61"/>
    <mergeCell ref="AG61:AM61"/>
    <mergeCell ref="K64:AF64"/>
    <mergeCell ref="K62:AF62"/>
    <mergeCell ref="AG59:AM59"/>
    <mergeCell ref="K61:AF61"/>
    <mergeCell ref="AM47:AN47"/>
    <mergeCell ref="AM49:AP49"/>
    <mergeCell ref="AM50:AP50"/>
    <mergeCell ref="AN59:AP59"/>
    <mergeCell ref="K60:AF60"/>
    <mergeCell ref="K58:AF58"/>
    <mergeCell ref="AN63:AP63"/>
    <mergeCell ref="AN52:AP52"/>
    <mergeCell ref="AN56:AP56"/>
    <mergeCell ref="AN55:AP55"/>
    <mergeCell ref="AN60:AP60"/>
    <mergeCell ref="AN58:AP58"/>
    <mergeCell ref="AN61:AP61"/>
    <mergeCell ref="AN64:AP64"/>
    <mergeCell ref="AG57:AM57"/>
    <mergeCell ref="AN57:AP57"/>
    <mergeCell ref="AN65:AP65"/>
    <mergeCell ref="AR2:BE2"/>
    <mergeCell ref="AG62:AM62"/>
    <mergeCell ref="AG58:AM58"/>
    <mergeCell ref="AG64:AM64"/>
    <mergeCell ref="AG55:AM55"/>
    <mergeCell ref="AG52:AM52"/>
    <mergeCell ref="AG63:AM63"/>
    <mergeCell ref="AG56:AM56"/>
    <mergeCell ref="AG60:AM60"/>
    <mergeCell ref="AN62:AP62"/>
    <mergeCell ref="AS49:AT51"/>
    <mergeCell ref="AN54:AP54"/>
    <mergeCell ref="K5:AO5"/>
    <mergeCell ref="K6:AO6"/>
    <mergeCell ref="L31:P31"/>
    <mergeCell ref="L32:P32"/>
    <mergeCell ref="W32:AE32"/>
    <mergeCell ref="AK32:AO32"/>
    <mergeCell ref="W31:AE31"/>
    <mergeCell ref="E23:AN23"/>
    <mergeCell ref="AK26:AO26"/>
    <mergeCell ref="L28:P28"/>
    <mergeCell ref="W28:AE28"/>
    <mergeCell ref="AK28:AO28"/>
    <mergeCell ref="L29:P29"/>
    <mergeCell ref="W29:AE29"/>
    <mergeCell ref="AK29:AO29"/>
    <mergeCell ref="AK30:AO30"/>
    <mergeCell ref="L30:P30"/>
    <mergeCell ref="W30:AE30"/>
    <mergeCell ref="J55:AF55"/>
    <mergeCell ref="K56:AF56"/>
    <mergeCell ref="AK31:AO31"/>
    <mergeCell ref="AG54:AM54"/>
    <mergeCell ref="L45:AO45"/>
    <mergeCell ref="L33:P33"/>
    <mergeCell ref="W33:AE33"/>
    <mergeCell ref="AK33:AO33"/>
    <mergeCell ref="AK35:AO35"/>
    <mergeCell ref="X35:AB35"/>
    <mergeCell ref="C52:G52"/>
    <mergeCell ref="D66:H66"/>
    <mergeCell ref="D63:H63"/>
    <mergeCell ref="D67:H67"/>
    <mergeCell ref="D55:H55"/>
    <mergeCell ref="D59:H59"/>
    <mergeCell ref="E64:I64"/>
    <mergeCell ref="E62:I62"/>
    <mergeCell ref="E60:I60"/>
    <mergeCell ref="E58:I58"/>
    <mergeCell ref="E56:I56"/>
    <mergeCell ref="I52:AF52"/>
    <mergeCell ref="J59:AF59"/>
    <mergeCell ref="J66:AF66"/>
    <mergeCell ref="J63:AF63"/>
    <mergeCell ref="J67:AF67"/>
    <mergeCell ref="E72:AC72"/>
    <mergeCell ref="E73:Q73"/>
    <mergeCell ref="R73:W73"/>
    <mergeCell ref="E74:R74"/>
    <mergeCell ref="Y73:AE73"/>
    <mergeCell ref="Y74:AE74"/>
  </mergeCells>
  <phoneticPr fontId="0" type="noConversion"/>
  <hyperlinks>
    <hyperlink ref="A56" location="'SO.01.1 - Komunikace - I....'!C2" display="/"/>
    <hyperlink ref="A58" location="'SO.02.1 - Dopravně inžený...'!C2" display="/"/>
    <hyperlink ref="A60" location="'SO.01.2 - Komunikace - II...'!C2" display="/"/>
    <hyperlink ref="A62" location="'SO.02.2 - Dopravně inžený...'!C2" display="/"/>
    <hyperlink ref="A64" location="'SO.01.4 - Komunikace - IV...'!C2" display="/"/>
    <hyperlink ref="A66" location="'VO - Veřejné osvětlení'!C2" display="/"/>
    <hyperlink ref="A67" location="'VRN - Vedlejší a ostatní ...'!C2" display="/"/>
  </hyperlinks>
  <pageMargins left="0.39374999999999999" right="0.39374999999999999" top="0.39374999999999999" bottom="0.39374999999999999" header="0" footer="0"/>
  <pageSetup paperSize="9" scale="68" fitToHeight="100" orientation="portrait" blackAndWhite="1" r:id="rId1"/>
  <headerFooter>
    <oddFooter>&amp;CStrana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85"/>
  <sheetViews>
    <sheetView showGridLines="0" topLeftCell="G75" workbookViewId="0">
      <selection activeCell="I84" sqref="I84"/>
    </sheetView>
  </sheetViews>
  <sheetFormatPr defaultRowHeight="10.199999999999999" x14ac:dyDescent="0.2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 x14ac:dyDescent="0.2">
      <c r="L2" s="439" t="s">
        <v>6</v>
      </c>
      <c r="M2" s="428"/>
      <c r="N2" s="428"/>
      <c r="O2" s="428"/>
      <c r="P2" s="428"/>
      <c r="Q2" s="428"/>
      <c r="R2" s="428"/>
      <c r="S2" s="428"/>
      <c r="T2" s="428"/>
      <c r="U2" s="428"/>
      <c r="V2" s="428"/>
      <c r="AT2" s="17" t="s">
        <v>101</v>
      </c>
    </row>
    <row r="3" spans="2:46" ht="6.9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77</v>
      </c>
    </row>
    <row r="4" spans="2:46" ht="24.9" customHeight="1" x14ac:dyDescent="0.2">
      <c r="B4" s="20"/>
      <c r="D4" s="21" t="s">
        <v>106</v>
      </c>
      <c r="L4" s="20"/>
      <c r="M4" s="86" t="s">
        <v>11</v>
      </c>
      <c r="AT4" s="17" t="s">
        <v>4</v>
      </c>
    </row>
    <row r="5" spans="2:46" ht="6.9" customHeight="1" x14ac:dyDescent="0.2">
      <c r="B5" s="20"/>
      <c r="L5" s="20"/>
    </row>
    <row r="6" spans="2:46" ht="12" customHeight="1" x14ac:dyDescent="0.2">
      <c r="B6" s="20"/>
      <c r="D6" s="26" t="s">
        <v>15</v>
      </c>
      <c r="L6" s="20"/>
    </row>
    <row r="7" spans="2:46" ht="16.5" customHeight="1" x14ac:dyDescent="0.2">
      <c r="B7" s="20"/>
      <c r="E7" s="453" t="str">
        <f>'Rekapitulace stavby'!K6</f>
        <v>Zlepšení dopravně-bezpečnostní situace v obci Cehnice</v>
      </c>
      <c r="F7" s="454"/>
      <c r="G7" s="454"/>
      <c r="H7" s="454"/>
      <c r="L7" s="20"/>
    </row>
    <row r="8" spans="2:46" s="1" customFormat="1" ht="12" customHeight="1" x14ac:dyDescent="0.2">
      <c r="B8" s="29"/>
      <c r="D8" s="26" t="s">
        <v>107</v>
      </c>
      <c r="L8" s="29"/>
    </row>
    <row r="9" spans="2:46" s="1" customFormat="1" ht="16.5" customHeight="1" x14ac:dyDescent="0.2">
      <c r="B9" s="29"/>
      <c r="E9" s="430" t="s">
        <v>1041</v>
      </c>
      <c r="F9" s="452"/>
      <c r="G9" s="452"/>
      <c r="H9" s="452"/>
      <c r="L9" s="29"/>
    </row>
    <row r="10" spans="2:46" s="1" customFormat="1" x14ac:dyDescent="0.2">
      <c r="B10" s="29"/>
      <c r="L10" s="29"/>
    </row>
    <row r="11" spans="2:46" s="1" customFormat="1" ht="12" customHeight="1" x14ac:dyDescent="0.2">
      <c r="B11" s="29"/>
      <c r="D11" s="26" t="s">
        <v>17</v>
      </c>
      <c r="F11" s="24" t="s">
        <v>3</v>
      </c>
      <c r="I11" s="26" t="s">
        <v>18</v>
      </c>
      <c r="J11" s="24" t="s">
        <v>3</v>
      </c>
      <c r="L11" s="29"/>
    </row>
    <row r="12" spans="2:46" s="1" customFormat="1" ht="12" customHeight="1" x14ac:dyDescent="0.2">
      <c r="B12" s="29"/>
      <c r="D12" s="26" t="s">
        <v>19</v>
      </c>
      <c r="F12" s="24" t="s">
        <v>20</v>
      </c>
      <c r="I12" s="26" t="s">
        <v>21</v>
      </c>
      <c r="J12" s="46" t="str">
        <f>'Rekapitulace stavby'!AN8</f>
        <v>23. 5. 2023</v>
      </c>
      <c r="L12" s="29"/>
    </row>
    <row r="13" spans="2:46" s="1" customFormat="1" ht="10.95" customHeight="1" x14ac:dyDescent="0.2">
      <c r="B13" s="29"/>
      <c r="L13" s="29"/>
    </row>
    <row r="14" spans="2:46" s="1" customFormat="1" ht="12" customHeight="1" x14ac:dyDescent="0.2">
      <c r="B14" s="29"/>
      <c r="D14" s="26" t="s">
        <v>23</v>
      </c>
      <c r="I14" s="26" t="s">
        <v>24</v>
      </c>
      <c r="J14" s="24" t="s">
        <v>3</v>
      </c>
      <c r="L14" s="29"/>
    </row>
    <row r="15" spans="2:46" s="1" customFormat="1" ht="18" customHeight="1" x14ac:dyDescent="0.2">
      <c r="B15" s="29"/>
      <c r="E15" s="24" t="s">
        <v>20</v>
      </c>
      <c r="I15" s="26" t="s">
        <v>25</v>
      </c>
      <c r="J15" s="24" t="s">
        <v>3</v>
      </c>
      <c r="L15" s="29"/>
    </row>
    <row r="16" spans="2:46" s="1" customFormat="1" ht="6.9" customHeight="1" x14ac:dyDescent="0.2">
      <c r="B16" s="29"/>
      <c r="L16" s="29"/>
    </row>
    <row r="17" spans="2:12" s="1" customFormat="1" ht="12" customHeight="1" x14ac:dyDescent="0.2">
      <c r="B17" s="29"/>
      <c r="D17" s="26" t="s">
        <v>26</v>
      </c>
      <c r="I17" s="26" t="s">
        <v>24</v>
      </c>
      <c r="J17" s="24" t="str">
        <f>'Rekapitulace stavby'!AN13</f>
        <v/>
      </c>
      <c r="L17" s="29"/>
    </row>
    <row r="18" spans="2:12" s="1" customFormat="1" ht="18" customHeight="1" x14ac:dyDescent="0.2">
      <c r="B18" s="29"/>
      <c r="E18" s="427" t="str">
        <f>'Rekapitulace stavby'!E14</f>
        <v xml:space="preserve"> </v>
      </c>
      <c r="F18" s="427"/>
      <c r="G18" s="427"/>
      <c r="H18" s="427"/>
      <c r="I18" s="26" t="s">
        <v>25</v>
      </c>
      <c r="J18" s="24" t="str">
        <f>'Rekapitulace stavby'!AN14</f>
        <v/>
      </c>
      <c r="L18" s="29"/>
    </row>
    <row r="19" spans="2:12" s="1" customFormat="1" ht="6.9" customHeight="1" x14ac:dyDescent="0.2">
      <c r="B19" s="29"/>
      <c r="L19" s="29"/>
    </row>
    <row r="20" spans="2:12" s="1" customFormat="1" ht="12" customHeight="1" x14ac:dyDescent="0.2">
      <c r="B20" s="29"/>
      <c r="D20" s="26" t="s">
        <v>28</v>
      </c>
      <c r="I20" s="26" t="s">
        <v>24</v>
      </c>
      <c r="J20" s="24" t="s">
        <v>3</v>
      </c>
      <c r="L20" s="29"/>
    </row>
    <row r="21" spans="2:12" s="1" customFormat="1" ht="18" customHeight="1" x14ac:dyDescent="0.2">
      <c r="B21" s="29"/>
      <c r="E21" s="24" t="s">
        <v>29</v>
      </c>
      <c r="I21" s="26" t="s">
        <v>25</v>
      </c>
      <c r="J21" s="24" t="s">
        <v>3</v>
      </c>
      <c r="L21" s="29"/>
    </row>
    <row r="22" spans="2:12" s="1" customFormat="1" ht="6.9" customHeight="1" x14ac:dyDescent="0.2">
      <c r="B22" s="29"/>
      <c r="L22" s="29"/>
    </row>
    <row r="23" spans="2:12" s="1" customFormat="1" ht="12" customHeight="1" x14ac:dyDescent="0.2">
      <c r="B23" s="29"/>
      <c r="D23" s="26" t="s">
        <v>31</v>
      </c>
      <c r="I23" s="26" t="s">
        <v>24</v>
      </c>
      <c r="J23" s="24" t="str">
        <f>IF('Rekapitulace stavby'!AN19="","",'Rekapitulace stavby'!AN19)</f>
        <v/>
      </c>
      <c r="L23" s="29"/>
    </row>
    <row r="24" spans="2:12" s="1" customFormat="1" ht="18" customHeight="1" x14ac:dyDescent="0.2">
      <c r="B24" s="29"/>
      <c r="E24" s="24" t="str">
        <f>IF('Rekapitulace stavby'!E20="","",'Rekapitulace stavby'!E20)</f>
        <v xml:space="preserve"> </v>
      </c>
      <c r="I24" s="26" t="s">
        <v>25</v>
      </c>
      <c r="J24" s="24" t="str">
        <f>IF('Rekapitulace stavby'!AN20="","",'Rekapitulace stavby'!AN20)</f>
        <v/>
      </c>
      <c r="L24" s="29"/>
    </row>
    <row r="25" spans="2:12" s="1" customFormat="1" ht="6.9" customHeight="1" x14ac:dyDescent="0.2">
      <c r="B25" s="29"/>
      <c r="L25" s="29"/>
    </row>
    <row r="26" spans="2:12" s="1" customFormat="1" ht="12" customHeight="1" x14ac:dyDescent="0.2">
      <c r="B26" s="29"/>
      <c r="D26" s="26" t="s">
        <v>32</v>
      </c>
      <c r="L26" s="29"/>
    </row>
    <row r="27" spans="2:12" s="7" customFormat="1" ht="16.5" customHeight="1" x14ac:dyDescent="0.2">
      <c r="B27" s="87"/>
      <c r="E27" s="436" t="s">
        <v>3</v>
      </c>
      <c r="F27" s="436"/>
      <c r="G27" s="436"/>
      <c r="H27" s="436"/>
      <c r="L27" s="87"/>
    </row>
    <row r="28" spans="2:12" s="1" customFormat="1" ht="6.9" customHeight="1" x14ac:dyDescent="0.2">
      <c r="B28" s="29"/>
      <c r="L28" s="29"/>
    </row>
    <row r="29" spans="2:12" s="1" customFormat="1" ht="6.9" customHeight="1" x14ac:dyDescent="0.2">
      <c r="B29" s="29"/>
      <c r="D29" s="47"/>
      <c r="E29" s="47"/>
      <c r="F29" s="47"/>
      <c r="G29" s="47"/>
      <c r="H29" s="47"/>
      <c r="I29" s="47"/>
      <c r="J29" s="47"/>
      <c r="K29" s="47"/>
      <c r="L29" s="29"/>
    </row>
    <row r="30" spans="2:12" s="1" customFormat="1" ht="25.35" customHeight="1" x14ac:dyDescent="0.2">
      <c r="B30" s="29"/>
      <c r="D30" s="88" t="s">
        <v>34</v>
      </c>
      <c r="J30" s="59">
        <f>ROUND(J81, 2)</f>
        <v>152948</v>
      </c>
      <c r="L30" s="29"/>
    </row>
    <row r="31" spans="2:12" s="1" customFormat="1" ht="6.9" customHeight="1" x14ac:dyDescent="0.2">
      <c r="B31" s="29"/>
      <c r="D31" s="47"/>
      <c r="E31" s="47"/>
      <c r="F31" s="47"/>
      <c r="G31" s="47"/>
      <c r="H31" s="47"/>
      <c r="I31" s="47"/>
      <c r="J31" s="47"/>
      <c r="K31" s="47"/>
      <c r="L31" s="29"/>
    </row>
    <row r="32" spans="2:12" s="1" customFormat="1" ht="14.4" customHeight="1" x14ac:dyDescent="0.2">
      <c r="B32" s="29"/>
      <c r="F32" s="32" t="s">
        <v>36</v>
      </c>
      <c r="I32" s="32" t="s">
        <v>35</v>
      </c>
      <c r="J32" s="32" t="s">
        <v>37</v>
      </c>
      <c r="L32" s="29"/>
    </row>
    <row r="33" spans="2:12" s="1" customFormat="1" ht="14.4" customHeight="1" x14ac:dyDescent="0.2">
      <c r="B33" s="29"/>
      <c r="D33" s="89" t="s">
        <v>38</v>
      </c>
      <c r="E33" s="26" t="s">
        <v>39</v>
      </c>
      <c r="F33" s="79">
        <f>ROUND((SUM(BE81:BE84)),  2)</f>
        <v>152948</v>
      </c>
      <c r="I33" s="90">
        <v>0.21</v>
      </c>
      <c r="J33" s="79">
        <f>ROUND(((SUM(BE81:BE84))*I33),  2)</f>
        <v>32119.08</v>
      </c>
      <c r="L33" s="29"/>
    </row>
    <row r="34" spans="2:12" s="1" customFormat="1" ht="14.4" customHeight="1" x14ac:dyDescent="0.2">
      <c r="B34" s="29"/>
      <c r="E34" s="26" t="s">
        <v>40</v>
      </c>
      <c r="F34" s="79">
        <f>ROUND((SUM(BF81:BF84)),  2)</f>
        <v>0</v>
      </c>
      <c r="I34" s="90">
        <v>0.15</v>
      </c>
      <c r="J34" s="79">
        <f>ROUND(((SUM(BF81:BF84))*I34),  2)</f>
        <v>0</v>
      </c>
      <c r="L34" s="29"/>
    </row>
    <row r="35" spans="2:12" s="1" customFormat="1" ht="14.4" hidden="1" customHeight="1" x14ac:dyDescent="0.2">
      <c r="B35" s="29"/>
      <c r="E35" s="26" t="s">
        <v>41</v>
      </c>
      <c r="F35" s="79">
        <f>ROUND((SUM(BG81:BG84)),  2)</f>
        <v>0</v>
      </c>
      <c r="I35" s="90">
        <v>0.21</v>
      </c>
      <c r="J35" s="79">
        <f>0</f>
        <v>0</v>
      </c>
      <c r="L35" s="29"/>
    </row>
    <row r="36" spans="2:12" s="1" customFormat="1" ht="14.4" hidden="1" customHeight="1" x14ac:dyDescent="0.2">
      <c r="B36" s="29"/>
      <c r="E36" s="26" t="s">
        <v>42</v>
      </c>
      <c r="F36" s="79">
        <f>ROUND((SUM(BH81:BH84)),  2)</f>
        <v>0</v>
      </c>
      <c r="I36" s="90">
        <v>0.15</v>
      </c>
      <c r="J36" s="79">
        <f>0</f>
        <v>0</v>
      </c>
      <c r="L36" s="29"/>
    </row>
    <row r="37" spans="2:12" s="1" customFormat="1" ht="14.4" hidden="1" customHeight="1" x14ac:dyDescent="0.2">
      <c r="B37" s="29"/>
      <c r="E37" s="26" t="s">
        <v>43</v>
      </c>
      <c r="F37" s="79">
        <f>ROUND((SUM(BI81:BI84)),  2)</f>
        <v>0</v>
      </c>
      <c r="I37" s="90">
        <v>0</v>
      </c>
      <c r="J37" s="79">
        <f>0</f>
        <v>0</v>
      </c>
      <c r="L37" s="29"/>
    </row>
    <row r="38" spans="2:12" s="1" customFormat="1" ht="6.9" customHeight="1" x14ac:dyDescent="0.2">
      <c r="B38" s="29"/>
      <c r="L38" s="29"/>
    </row>
    <row r="39" spans="2:12" s="1" customFormat="1" ht="25.35" customHeight="1" x14ac:dyDescent="0.2">
      <c r="B39" s="29"/>
      <c r="C39" s="91"/>
      <c r="D39" s="92" t="s">
        <v>44</v>
      </c>
      <c r="E39" s="50"/>
      <c r="F39" s="50"/>
      <c r="G39" s="93" t="s">
        <v>45</v>
      </c>
      <c r="H39" s="94" t="s">
        <v>46</v>
      </c>
      <c r="I39" s="50"/>
      <c r="J39" s="95">
        <f>SUM(J30:J37)</f>
        <v>185067.08000000002</v>
      </c>
      <c r="K39" s="96"/>
      <c r="L39" s="29"/>
    </row>
    <row r="40" spans="2:12" s="1" customFormat="1" ht="14.4" customHeight="1" x14ac:dyDescent="0.2">
      <c r="B40" s="38"/>
      <c r="C40" s="39"/>
      <c r="D40" s="39"/>
      <c r="E40" s="39"/>
      <c r="F40" s="39"/>
      <c r="G40" s="39"/>
      <c r="H40" s="39"/>
      <c r="I40" s="39"/>
      <c r="J40" s="39"/>
      <c r="K40" s="39"/>
      <c r="L40" s="29"/>
    </row>
    <row r="44" spans="2:12" s="1" customFormat="1" ht="6.9" customHeight="1" x14ac:dyDescent="0.2">
      <c r="B44" s="40"/>
      <c r="C44" s="41"/>
      <c r="D44" s="41"/>
      <c r="E44" s="41"/>
      <c r="F44" s="41"/>
      <c r="G44" s="41"/>
      <c r="H44" s="41"/>
      <c r="I44" s="41"/>
      <c r="J44" s="41"/>
      <c r="K44" s="41"/>
      <c r="L44" s="29"/>
    </row>
    <row r="45" spans="2:12" s="1" customFormat="1" ht="24.9" customHeight="1" x14ac:dyDescent="0.2">
      <c r="B45" s="29"/>
      <c r="C45" s="21" t="s">
        <v>111</v>
      </c>
      <c r="L45" s="29"/>
    </row>
    <row r="46" spans="2:12" s="1" customFormat="1" ht="6.9" customHeight="1" x14ac:dyDescent="0.2">
      <c r="B46" s="29"/>
      <c r="L46" s="29"/>
    </row>
    <row r="47" spans="2:12" s="1" customFormat="1" ht="12" customHeight="1" x14ac:dyDescent="0.2">
      <c r="B47" s="29"/>
      <c r="C47" s="26" t="s">
        <v>15</v>
      </c>
      <c r="L47" s="29"/>
    </row>
    <row r="48" spans="2:12" s="1" customFormat="1" ht="16.5" customHeight="1" x14ac:dyDescent="0.2">
      <c r="B48" s="29"/>
      <c r="E48" s="453" t="str">
        <f>E7</f>
        <v>Zlepšení dopravně-bezpečnostní situace v obci Cehnice</v>
      </c>
      <c r="F48" s="454"/>
      <c r="G48" s="454"/>
      <c r="H48" s="454"/>
      <c r="L48" s="29"/>
    </row>
    <row r="49" spans="2:47" s="1" customFormat="1" ht="12" customHeight="1" x14ac:dyDescent="0.2">
      <c r="B49" s="29"/>
      <c r="C49" s="26" t="s">
        <v>107</v>
      </c>
      <c r="L49" s="29"/>
    </row>
    <row r="50" spans="2:47" s="1" customFormat="1" ht="16.5" customHeight="1" x14ac:dyDescent="0.2">
      <c r="B50" s="29"/>
      <c r="E50" s="430" t="str">
        <f>E9</f>
        <v>VO - Veřejné osvětlení</v>
      </c>
      <c r="F50" s="452"/>
      <c r="G50" s="452"/>
      <c r="H50" s="452"/>
      <c r="L50" s="29"/>
    </row>
    <row r="51" spans="2:47" s="1" customFormat="1" ht="6.9" customHeight="1" x14ac:dyDescent="0.2">
      <c r="B51" s="29"/>
      <c r="L51" s="29"/>
    </row>
    <row r="52" spans="2:47" s="1" customFormat="1" ht="12" customHeight="1" x14ac:dyDescent="0.2">
      <c r="B52" s="29"/>
      <c r="C52" s="26" t="s">
        <v>19</v>
      </c>
      <c r="F52" s="24" t="str">
        <f>F12</f>
        <v>Obec Cehnice</v>
      </c>
      <c r="I52" s="26" t="s">
        <v>21</v>
      </c>
      <c r="J52" s="46" t="str">
        <f>IF(J12="","",J12)</f>
        <v>23. 5. 2023</v>
      </c>
      <c r="L52" s="29"/>
    </row>
    <row r="53" spans="2:47" s="1" customFormat="1" ht="6.9" customHeight="1" x14ac:dyDescent="0.2">
      <c r="B53" s="29"/>
      <c r="L53" s="29"/>
    </row>
    <row r="54" spans="2:47" s="1" customFormat="1" ht="15.15" customHeight="1" x14ac:dyDescent="0.2">
      <c r="B54" s="29"/>
      <c r="C54" s="26" t="s">
        <v>23</v>
      </c>
      <c r="F54" s="24" t="str">
        <f>E15</f>
        <v>Obec Cehnice</v>
      </c>
      <c r="I54" s="26" t="s">
        <v>28</v>
      </c>
      <c r="J54" s="27" t="str">
        <f>E21</f>
        <v>INVENTE s.r.o.</v>
      </c>
      <c r="L54" s="29"/>
    </row>
    <row r="55" spans="2:47" s="1" customFormat="1" ht="15.15" customHeight="1" x14ac:dyDescent="0.2">
      <c r="B55" s="29"/>
      <c r="C55" s="26" t="s">
        <v>26</v>
      </c>
      <c r="F55" s="24" t="str">
        <f>IF(E18="","",E18)</f>
        <v xml:space="preserve"> </v>
      </c>
      <c r="I55" s="26" t="s">
        <v>31</v>
      </c>
      <c r="J55" s="27" t="str">
        <f>E24</f>
        <v xml:space="preserve"> </v>
      </c>
      <c r="L55" s="29"/>
    </row>
    <row r="56" spans="2:47" s="1" customFormat="1" ht="10.35" customHeight="1" x14ac:dyDescent="0.2">
      <c r="B56" s="29"/>
      <c r="L56" s="29"/>
    </row>
    <row r="57" spans="2:47" s="1" customFormat="1" ht="29.25" customHeight="1" x14ac:dyDescent="0.2">
      <c r="B57" s="29"/>
      <c r="C57" s="97" t="s">
        <v>112</v>
      </c>
      <c r="D57" s="91"/>
      <c r="E57" s="91"/>
      <c r="F57" s="91"/>
      <c r="G57" s="91"/>
      <c r="H57" s="91"/>
      <c r="I57" s="91"/>
      <c r="J57" s="98" t="s">
        <v>113</v>
      </c>
      <c r="K57" s="91"/>
      <c r="L57" s="29"/>
    </row>
    <row r="58" spans="2:47" s="1" customFormat="1" ht="10.35" customHeight="1" x14ac:dyDescent="0.2">
      <c r="B58" s="29"/>
      <c r="L58" s="29"/>
    </row>
    <row r="59" spans="2:47" s="1" customFormat="1" ht="22.95" customHeight="1" x14ac:dyDescent="0.2">
      <c r="B59" s="29"/>
      <c r="C59" s="99" t="s">
        <v>66</v>
      </c>
      <c r="J59" s="59">
        <f>J81</f>
        <v>152948</v>
      </c>
      <c r="L59" s="29"/>
      <c r="AU59" s="17" t="s">
        <v>114</v>
      </c>
    </row>
    <row r="60" spans="2:47" s="8" customFormat="1" ht="24.9" customHeight="1" x14ac:dyDescent="0.2">
      <c r="B60" s="100"/>
      <c r="D60" s="101" t="s">
        <v>1042</v>
      </c>
      <c r="E60" s="102"/>
      <c r="F60" s="102"/>
      <c r="G60" s="102"/>
      <c r="H60" s="102"/>
      <c r="I60" s="102"/>
      <c r="J60" s="103">
        <f>J82</f>
        <v>152948</v>
      </c>
      <c r="L60" s="100"/>
    </row>
    <row r="61" spans="2:47" s="9" customFormat="1" ht="19.95" customHeight="1" x14ac:dyDescent="0.2">
      <c r="B61" s="104"/>
      <c r="D61" s="105" t="s">
        <v>1043</v>
      </c>
      <c r="E61" s="106"/>
      <c r="F61" s="106"/>
      <c r="G61" s="106"/>
      <c r="H61" s="106"/>
      <c r="I61" s="106"/>
      <c r="J61" s="107">
        <f>J83</f>
        <v>152948</v>
      </c>
      <c r="L61" s="104"/>
    </row>
    <row r="62" spans="2:47" s="1" customFormat="1" ht="21.75" customHeight="1" x14ac:dyDescent="0.2">
      <c r="B62" s="29"/>
      <c r="L62" s="29"/>
    </row>
    <row r="63" spans="2:47" s="1" customFormat="1" ht="6.9" customHeight="1" x14ac:dyDescent="0.2">
      <c r="B63" s="38"/>
      <c r="C63" s="39"/>
      <c r="D63" s="39"/>
      <c r="E63" s="39"/>
      <c r="F63" s="39"/>
      <c r="G63" s="39"/>
      <c r="H63" s="39"/>
      <c r="I63" s="39"/>
      <c r="J63" s="39"/>
      <c r="K63" s="39"/>
      <c r="L63" s="29"/>
    </row>
    <row r="67" spans="2:20" s="1" customFormat="1" ht="6.9" customHeight="1" x14ac:dyDescent="0.2">
      <c r="B67" s="40"/>
      <c r="C67" s="41"/>
      <c r="D67" s="41"/>
      <c r="E67" s="41"/>
      <c r="F67" s="41"/>
      <c r="G67" s="41"/>
      <c r="H67" s="41"/>
      <c r="I67" s="41"/>
      <c r="J67" s="41"/>
      <c r="K67" s="41"/>
      <c r="L67" s="29"/>
    </row>
    <row r="68" spans="2:20" s="1" customFormat="1" ht="24.9" customHeight="1" x14ac:dyDescent="0.2">
      <c r="B68" s="29"/>
      <c r="C68" s="21" t="s">
        <v>124</v>
      </c>
      <c r="L68" s="29"/>
    </row>
    <row r="69" spans="2:20" s="1" customFormat="1" ht="6.9" customHeight="1" x14ac:dyDescent="0.2">
      <c r="B69" s="29"/>
      <c r="L69" s="29"/>
    </row>
    <row r="70" spans="2:20" s="1" customFormat="1" ht="12" customHeight="1" x14ac:dyDescent="0.2">
      <c r="B70" s="29"/>
      <c r="C70" s="26" t="s">
        <v>15</v>
      </c>
      <c r="L70" s="29"/>
    </row>
    <row r="71" spans="2:20" s="1" customFormat="1" ht="16.5" customHeight="1" x14ac:dyDescent="0.2">
      <c r="B71" s="29"/>
      <c r="E71" s="453" t="str">
        <f>E7</f>
        <v>Zlepšení dopravně-bezpečnostní situace v obci Cehnice</v>
      </c>
      <c r="F71" s="454"/>
      <c r="G71" s="454"/>
      <c r="H71" s="454"/>
      <c r="L71" s="29"/>
    </row>
    <row r="72" spans="2:20" s="1" customFormat="1" ht="12" customHeight="1" x14ac:dyDescent="0.2">
      <c r="B72" s="29"/>
      <c r="C72" s="26" t="s">
        <v>107</v>
      </c>
      <c r="L72" s="29"/>
    </row>
    <row r="73" spans="2:20" s="1" customFormat="1" ht="16.5" customHeight="1" x14ac:dyDescent="0.2">
      <c r="B73" s="29"/>
      <c r="E73" s="430" t="str">
        <f>E9</f>
        <v>VO - Veřejné osvětlení</v>
      </c>
      <c r="F73" s="452"/>
      <c r="G73" s="452"/>
      <c r="H73" s="452"/>
      <c r="L73" s="29"/>
    </row>
    <row r="74" spans="2:20" s="1" customFormat="1" ht="6.9" customHeight="1" x14ac:dyDescent="0.2">
      <c r="B74" s="29"/>
      <c r="L74" s="29"/>
    </row>
    <row r="75" spans="2:20" s="1" customFormat="1" ht="12" customHeight="1" x14ac:dyDescent="0.2">
      <c r="B75" s="29"/>
      <c r="C75" s="26" t="s">
        <v>19</v>
      </c>
      <c r="F75" s="24" t="str">
        <f>F12</f>
        <v>Obec Cehnice</v>
      </c>
      <c r="I75" s="26" t="s">
        <v>21</v>
      </c>
      <c r="J75" s="46" t="str">
        <f>IF(J12="","",J12)</f>
        <v>23. 5. 2023</v>
      </c>
      <c r="L75" s="29"/>
    </row>
    <row r="76" spans="2:20" s="1" customFormat="1" ht="6.9" customHeight="1" x14ac:dyDescent="0.2">
      <c r="B76" s="29"/>
      <c r="L76" s="29"/>
    </row>
    <row r="77" spans="2:20" s="1" customFormat="1" ht="15.15" customHeight="1" x14ac:dyDescent="0.2">
      <c r="B77" s="29"/>
      <c r="C77" s="26" t="s">
        <v>23</v>
      </c>
      <c r="F77" s="24" t="str">
        <f>E15</f>
        <v>Obec Cehnice</v>
      </c>
      <c r="I77" s="26" t="s">
        <v>28</v>
      </c>
      <c r="J77" s="27" t="str">
        <f>E21</f>
        <v>INVENTE s.r.o.</v>
      </c>
      <c r="L77" s="29"/>
    </row>
    <row r="78" spans="2:20" s="1" customFormat="1" ht="15.15" customHeight="1" x14ac:dyDescent="0.2">
      <c r="B78" s="29"/>
      <c r="C78" s="26" t="s">
        <v>26</v>
      </c>
      <c r="F78" s="24" t="str">
        <f>IF(E18="","",E18)</f>
        <v xml:space="preserve"> </v>
      </c>
      <c r="I78" s="26" t="s">
        <v>31</v>
      </c>
      <c r="J78" s="27" t="str">
        <f>E24</f>
        <v xml:space="preserve"> </v>
      </c>
      <c r="L78" s="29"/>
    </row>
    <row r="79" spans="2:20" s="1" customFormat="1" ht="10.35" customHeight="1" x14ac:dyDescent="0.2">
      <c r="B79" s="29"/>
      <c r="L79" s="29"/>
    </row>
    <row r="80" spans="2:20" s="10" customFormat="1" ht="29.25" customHeight="1" x14ac:dyDescent="0.2">
      <c r="B80" s="108"/>
      <c r="C80" s="109" t="s">
        <v>125</v>
      </c>
      <c r="D80" s="110" t="s">
        <v>53</v>
      </c>
      <c r="E80" s="110" t="s">
        <v>49</v>
      </c>
      <c r="F80" s="110" t="s">
        <v>50</v>
      </c>
      <c r="G80" s="110" t="s">
        <v>126</v>
      </c>
      <c r="H80" s="110" t="s">
        <v>127</v>
      </c>
      <c r="I80" s="110" t="s">
        <v>128</v>
      </c>
      <c r="J80" s="110" t="s">
        <v>113</v>
      </c>
      <c r="K80" s="111" t="s">
        <v>129</v>
      </c>
      <c r="L80" s="108"/>
      <c r="M80" s="52" t="s">
        <v>3</v>
      </c>
      <c r="N80" s="53" t="s">
        <v>38</v>
      </c>
      <c r="O80" s="53" t="s">
        <v>130</v>
      </c>
      <c r="P80" s="53" t="s">
        <v>131</v>
      </c>
      <c r="Q80" s="53" t="s">
        <v>132</v>
      </c>
      <c r="R80" s="53" t="s">
        <v>133</v>
      </c>
      <c r="S80" s="53" t="s">
        <v>134</v>
      </c>
      <c r="T80" s="54" t="s">
        <v>135</v>
      </c>
    </row>
    <row r="81" spans="2:65" s="1" customFormat="1" ht="22.95" customHeight="1" x14ac:dyDescent="0.3">
      <c r="B81" s="29"/>
      <c r="C81" s="57" t="s">
        <v>136</v>
      </c>
      <c r="J81" s="112">
        <f>BK81</f>
        <v>152948</v>
      </c>
      <c r="L81" s="29"/>
      <c r="M81" s="55"/>
      <c r="N81" s="47"/>
      <c r="O81" s="47"/>
      <c r="P81" s="113">
        <f>P82</f>
        <v>0</v>
      </c>
      <c r="Q81" s="47"/>
      <c r="R81" s="113">
        <f>R82</f>
        <v>0</v>
      </c>
      <c r="S81" s="47"/>
      <c r="T81" s="114">
        <f>T82</f>
        <v>0</v>
      </c>
      <c r="AT81" s="17" t="s">
        <v>67</v>
      </c>
      <c r="AU81" s="17" t="s">
        <v>114</v>
      </c>
      <c r="BK81" s="115">
        <f>BK82</f>
        <v>152948</v>
      </c>
    </row>
    <row r="82" spans="2:65" s="11" customFormat="1" ht="25.95" customHeight="1" x14ac:dyDescent="0.25">
      <c r="B82" s="116"/>
      <c r="D82" s="117" t="s">
        <v>67</v>
      </c>
      <c r="E82" s="118" t="s">
        <v>287</v>
      </c>
      <c r="F82" s="118" t="s">
        <v>1044</v>
      </c>
      <c r="J82" s="119">
        <f>BK82</f>
        <v>152948</v>
      </c>
      <c r="L82" s="116"/>
      <c r="M82" s="120"/>
      <c r="P82" s="121">
        <f>P83</f>
        <v>0</v>
      </c>
      <c r="R82" s="121">
        <f>R83</f>
        <v>0</v>
      </c>
      <c r="T82" s="122">
        <f>T83</f>
        <v>0</v>
      </c>
      <c r="AR82" s="117" t="s">
        <v>157</v>
      </c>
      <c r="AT82" s="123" t="s">
        <v>67</v>
      </c>
      <c r="AU82" s="123" t="s">
        <v>68</v>
      </c>
      <c r="AY82" s="117" t="s">
        <v>139</v>
      </c>
      <c r="BK82" s="124">
        <f>BK83</f>
        <v>152948</v>
      </c>
    </row>
    <row r="83" spans="2:65" s="11" customFormat="1" ht="22.95" customHeight="1" x14ac:dyDescent="0.25">
      <c r="B83" s="116"/>
      <c r="D83" s="117" t="s">
        <v>67</v>
      </c>
      <c r="E83" s="125" t="s">
        <v>1045</v>
      </c>
      <c r="F83" s="125" t="s">
        <v>1046</v>
      </c>
      <c r="J83" s="126">
        <f>BK83</f>
        <v>152948</v>
      </c>
      <c r="L83" s="116"/>
      <c r="M83" s="120"/>
      <c r="P83" s="121">
        <f>P84</f>
        <v>0</v>
      </c>
      <c r="R83" s="121">
        <f>R84</f>
        <v>0</v>
      </c>
      <c r="T83" s="122">
        <f>T84</f>
        <v>0</v>
      </c>
      <c r="AR83" s="117" t="s">
        <v>157</v>
      </c>
      <c r="AT83" s="123" t="s">
        <v>67</v>
      </c>
      <c r="AU83" s="123" t="s">
        <v>75</v>
      </c>
      <c r="AY83" s="117" t="s">
        <v>139</v>
      </c>
      <c r="BK83" s="124">
        <f>BK84</f>
        <v>152948</v>
      </c>
    </row>
    <row r="84" spans="2:65" s="1" customFormat="1" ht="16.5" customHeight="1" x14ac:dyDescent="0.2">
      <c r="B84" s="127"/>
      <c r="C84" s="128" t="s">
        <v>75</v>
      </c>
      <c r="D84" s="128" t="s">
        <v>141</v>
      </c>
      <c r="E84" s="129" t="s">
        <v>1047</v>
      </c>
      <c r="F84" s="130" t="s">
        <v>1048</v>
      </c>
      <c r="G84" s="131" t="s">
        <v>1049</v>
      </c>
      <c r="H84" s="132">
        <v>1</v>
      </c>
      <c r="I84" s="411">
        <v>152948</v>
      </c>
      <c r="J84" s="133">
        <f>ROUND(I84*H84,2)</f>
        <v>152948</v>
      </c>
      <c r="K84" s="130" t="s">
        <v>3</v>
      </c>
      <c r="L84" s="29"/>
      <c r="M84" s="173" t="s">
        <v>3</v>
      </c>
      <c r="N84" s="174" t="s">
        <v>39</v>
      </c>
      <c r="O84" s="175">
        <v>0</v>
      </c>
      <c r="P84" s="175">
        <f>O84*H84</f>
        <v>0</v>
      </c>
      <c r="Q84" s="175">
        <v>0</v>
      </c>
      <c r="R84" s="175">
        <f>Q84*H84</f>
        <v>0</v>
      </c>
      <c r="S84" s="175">
        <v>0</v>
      </c>
      <c r="T84" s="176">
        <f>S84*H84</f>
        <v>0</v>
      </c>
      <c r="AR84" s="138" t="s">
        <v>301</v>
      </c>
      <c r="AT84" s="138" t="s">
        <v>141</v>
      </c>
      <c r="AU84" s="138" t="s">
        <v>77</v>
      </c>
      <c r="AY84" s="17" t="s">
        <v>139</v>
      </c>
      <c r="BE84" s="139">
        <f>IF(N84="základní",J84,0)</f>
        <v>152948</v>
      </c>
      <c r="BF84" s="139">
        <f>IF(N84="snížená",J84,0)</f>
        <v>0</v>
      </c>
      <c r="BG84" s="139">
        <f>IF(N84="zákl. přenesená",J84,0)</f>
        <v>0</v>
      </c>
      <c r="BH84" s="139">
        <f>IF(N84="sníž. přenesená",J84,0)</f>
        <v>0</v>
      </c>
      <c r="BI84" s="139">
        <f>IF(N84="nulová",J84,0)</f>
        <v>0</v>
      </c>
      <c r="BJ84" s="17" t="s">
        <v>75</v>
      </c>
      <c r="BK84" s="139">
        <f>ROUND(I84*H84,2)</f>
        <v>152948</v>
      </c>
      <c r="BL84" s="17" t="s">
        <v>301</v>
      </c>
      <c r="BM84" s="138" t="s">
        <v>1050</v>
      </c>
    </row>
    <row r="85" spans="2:65" s="1" customFormat="1" ht="6.9" customHeight="1" x14ac:dyDescent="0.2"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29"/>
    </row>
  </sheetData>
  <autoFilter ref="C80:K84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99"/>
  <sheetViews>
    <sheetView showGridLines="0" topLeftCell="D79" workbookViewId="0">
      <selection activeCell="I85" sqref="I85:I97"/>
    </sheetView>
  </sheetViews>
  <sheetFormatPr defaultRowHeight="10.199999999999999" x14ac:dyDescent="0.2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 x14ac:dyDescent="0.2">
      <c r="L2" s="439" t="s">
        <v>6</v>
      </c>
      <c r="M2" s="428"/>
      <c r="N2" s="428"/>
      <c r="O2" s="428"/>
      <c r="P2" s="428"/>
      <c r="Q2" s="428"/>
      <c r="R2" s="428"/>
      <c r="S2" s="428"/>
      <c r="T2" s="428"/>
      <c r="U2" s="428"/>
      <c r="V2" s="428"/>
      <c r="AT2" s="17" t="s">
        <v>105</v>
      </c>
    </row>
    <row r="3" spans="2:46" ht="6.9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77</v>
      </c>
    </row>
    <row r="4" spans="2:46" ht="24.9" customHeight="1" x14ac:dyDescent="0.2">
      <c r="B4" s="20"/>
      <c r="D4" s="21" t="s">
        <v>106</v>
      </c>
      <c r="L4" s="20"/>
      <c r="M4" s="86" t="s">
        <v>11</v>
      </c>
      <c r="AT4" s="17" t="s">
        <v>4</v>
      </c>
    </row>
    <row r="5" spans="2:46" ht="6.9" customHeight="1" x14ac:dyDescent="0.2">
      <c r="B5" s="20"/>
      <c r="L5" s="20"/>
    </row>
    <row r="6" spans="2:46" ht="12" customHeight="1" x14ac:dyDescent="0.2">
      <c r="B6" s="20"/>
      <c r="D6" s="26" t="s">
        <v>15</v>
      </c>
      <c r="L6" s="20"/>
    </row>
    <row r="7" spans="2:46" ht="16.5" customHeight="1" x14ac:dyDescent="0.2">
      <c r="B7" s="20"/>
      <c r="E7" s="453" t="str">
        <f>'Rekapitulace stavby'!K6</f>
        <v>Zlepšení dopravně-bezpečnostní situace v obci Cehnice</v>
      </c>
      <c r="F7" s="454"/>
      <c r="G7" s="454"/>
      <c r="H7" s="454"/>
      <c r="L7" s="20"/>
    </row>
    <row r="8" spans="2:46" s="1" customFormat="1" ht="12" customHeight="1" x14ac:dyDescent="0.2">
      <c r="B8" s="29"/>
      <c r="D8" s="26" t="s">
        <v>107</v>
      </c>
      <c r="L8" s="29"/>
    </row>
    <row r="9" spans="2:46" s="1" customFormat="1" ht="16.5" customHeight="1" x14ac:dyDescent="0.2">
      <c r="B9" s="29"/>
      <c r="E9" s="430" t="s">
        <v>1051</v>
      </c>
      <c r="F9" s="452"/>
      <c r="G9" s="452"/>
      <c r="H9" s="452"/>
      <c r="L9" s="29"/>
    </row>
    <row r="10" spans="2:46" s="1" customFormat="1" x14ac:dyDescent="0.2">
      <c r="B10" s="29"/>
      <c r="L10" s="29"/>
    </row>
    <row r="11" spans="2:46" s="1" customFormat="1" ht="12" customHeight="1" x14ac:dyDescent="0.2">
      <c r="B11" s="29"/>
      <c r="D11" s="26" t="s">
        <v>17</v>
      </c>
      <c r="F11" s="24" t="s">
        <v>3</v>
      </c>
      <c r="I11" s="26" t="s">
        <v>18</v>
      </c>
      <c r="J11" s="24" t="s">
        <v>3</v>
      </c>
      <c r="L11" s="29"/>
    </row>
    <row r="12" spans="2:46" s="1" customFormat="1" ht="12" customHeight="1" x14ac:dyDescent="0.2">
      <c r="B12" s="29"/>
      <c r="D12" s="26" t="s">
        <v>19</v>
      </c>
      <c r="F12" s="24" t="s">
        <v>20</v>
      </c>
      <c r="I12" s="26" t="s">
        <v>21</v>
      </c>
      <c r="J12" s="46" t="str">
        <f>'Rekapitulace stavby'!AN8</f>
        <v>23. 5. 2023</v>
      </c>
      <c r="L12" s="29"/>
    </row>
    <row r="13" spans="2:46" s="1" customFormat="1" ht="10.95" customHeight="1" x14ac:dyDescent="0.2">
      <c r="B13" s="29"/>
      <c r="L13" s="29"/>
    </row>
    <row r="14" spans="2:46" s="1" customFormat="1" ht="12" customHeight="1" x14ac:dyDescent="0.2">
      <c r="B14" s="29"/>
      <c r="D14" s="26" t="s">
        <v>23</v>
      </c>
      <c r="I14" s="26" t="s">
        <v>24</v>
      </c>
      <c r="J14" s="24" t="s">
        <v>3</v>
      </c>
      <c r="L14" s="29"/>
    </row>
    <row r="15" spans="2:46" s="1" customFormat="1" ht="18" customHeight="1" x14ac:dyDescent="0.2">
      <c r="B15" s="29"/>
      <c r="E15" s="24" t="s">
        <v>20</v>
      </c>
      <c r="I15" s="26" t="s">
        <v>25</v>
      </c>
      <c r="J15" s="24" t="s">
        <v>3</v>
      </c>
      <c r="L15" s="29"/>
    </row>
    <row r="16" spans="2:46" s="1" customFormat="1" ht="6.9" customHeight="1" x14ac:dyDescent="0.2">
      <c r="B16" s="29"/>
      <c r="L16" s="29"/>
    </row>
    <row r="17" spans="2:12" s="1" customFormat="1" ht="12" customHeight="1" x14ac:dyDescent="0.2">
      <c r="B17" s="29"/>
      <c r="D17" s="26" t="s">
        <v>26</v>
      </c>
      <c r="I17" s="26" t="s">
        <v>24</v>
      </c>
      <c r="J17" s="24" t="str">
        <f>'Rekapitulace stavby'!AN13</f>
        <v/>
      </c>
      <c r="L17" s="29"/>
    </row>
    <row r="18" spans="2:12" s="1" customFormat="1" ht="18" customHeight="1" x14ac:dyDescent="0.2">
      <c r="B18" s="29"/>
      <c r="E18" s="427" t="str">
        <f>'Rekapitulace stavby'!E14</f>
        <v xml:space="preserve"> </v>
      </c>
      <c r="F18" s="427"/>
      <c r="G18" s="427"/>
      <c r="H18" s="427"/>
      <c r="I18" s="26" t="s">
        <v>25</v>
      </c>
      <c r="J18" s="24" t="str">
        <f>'Rekapitulace stavby'!AN14</f>
        <v/>
      </c>
      <c r="L18" s="29"/>
    </row>
    <row r="19" spans="2:12" s="1" customFormat="1" ht="6.9" customHeight="1" x14ac:dyDescent="0.2">
      <c r="B19" s="29"/>
      <c r="L19" s="29"/>
    </row>
    <row r="20" spans="2:12" s="1" customFormat="1" ht="12" customHeight="1" x14ac:dyDescent="0.2">
      <c r="B20" s="29"/>
      <c r="D20" s="26" t="s">
        <v>28</v>
      </c>
      <c r="I20" s="26" t="s">
        <v>24</v>
      </c>
      <c r="J20" s="24" t="s">
        <v>3</v>
      </c>
      <c r="L20" s="29"/>
    </row>
    <row r="21" spans="2:12" s="1" customFormat="1" ht="18" customHeight="1" x14ac:dyDescent="0.2">
      <c r="B21" s="29"/>
      <c r="E21" s="24" t="s">
        <v>29</v>
      </c>
      <c r="I21" s="26" t="s">
        <v>25</v>
      </c>
      <c r="J21" s="24" t="s">
        <v>3</v>
      </c>
      <c r="L21" s="29"/>
    </row>
    <row r="22" spans="2:12" s="1" customFormat="1" ht="6.9" customHeight="1" x14ac:dyDescent="0.2">
      <c r="B22" s="29"/>
      <c r="L22" s="29"/>
    </row>
    <row r="23" spans="2:12" s="1" customFormat="1" ht="12" customHeight="1" x14ac:dyDescent="0.2">
      <c r="B23" s="29"/>
      <c r="D23" s="26" t="s">
        <v>31</v>
      </c>
      <c r="I23" s="26" t="s">
        <v>24</v>
      </c>
      <c r="J23" s="24" t="str">
        <f>IF('Rekapitulace stavby'!AN19="","",'Rekapitulace stavby'!AN19)</f>
        <v/>
      </c>
      <c r="L23" s="29"/>
    </row>
    <row r="24" spans="2:12" s="1" customFormat="1" ht="18" customHeight="1" x14ac:dyDescent="0.2">
      <c r="B24" s="29"/>
      <c r="E24" s="24" t="str">
        <f>IF('Rekapitulace stavby'!E20="","",'Rekapitulace stavby'!E20)</f>
        <v xml:space="preserve"> </v>
      </c>
      <c r="I24" s="26" t="s">
        <v>25</v>
      </c>
      <c r="J24" s="24" t="str">
        <f>IF('Rekapitulace stavby'!AN20="","",'Rekapitulace stavby'!AN20)</f>
        <v/>
      </c>
      <c r="L24" s="29"/>
    </row>
    <row r="25" spans="2:12" s="1" customFormat="1" ht="6.9" customHeight="1" x14ac:dyDescent="0.2">
      <c r="B25" s="29"/>
      <c r="L25" s="29"/>
    </row>
    <row r="26" spans="2:12" s="1" customFormat="1" ht="12" customHeight="1" x14ac:dyDescent="0.2">
      <c r="B26" s="29"/>
      <c r="D26" s="26" t="s">
        <v>32</v>
      </c>
      <c r="L26" s="29"/>
    </row>
    <row r="27" spans="2:12" s="7" customFormat="1" ht="71.25" customHeight="1" x14ac:dyDescent="0.2">
      <c r="B27" s="87"/>
      <c r="E27" s="436" t="s">
        <v>33</v>
      </c>
      <c r="F27" s="436"/>
      <c r="G27" s="436"/>
      <c r="H27" s="436"/>
      <c r="L27" s="87"/>
    </row>
    <row r="28" spans="2:12" s="1" customFormat="1" ht="6.9" customHeight="1" x14ac:dyDescent="0.2">
      <c r="B28" s="29"/>
      <c r="L28" s="29"/>
    </row>
    <row r="29" spans="2:12" s="1" customFormat="1" ht="6.9" customHeight="1" x14ac:dyDescent="0.2">
      <c r="B29" s="29"/>
      <c r="D29" s="47"/>
      <c r="E29" s="47"/>
      <c r="F29" s="47"/>
      <c r="G29" s="47"/>
      <c r="H29" s="47"/>
      <c r="I29" s="47"/>
      <c r="J29" s="47"/>
      <c r="K29" s="47"/>
      <c r="L29" s="29"/>
    </row>
    <row r="30" spans="2:12" s="1" customFormat="1" ht="25.35" customHeight="1" x14ac:dyDescent="0.2">
      <c r="B30" s="29"/>
      <c r="D30" s="88" t="s">
        <v>34</v>
      </c>
      <c r="J30" s="59">
        <f>ROUND(J82, 2)</f>
        <v>55000</v>
      </c>
      <c r="L30" s="29"/>
    </row>
    <row r="31" spans="2:12" s="1" customFormat="1" ht="6.9" customHeight="1" x14ac:dyDescent="0.2">
      <c r="B31" s="29"/>
      <c r="D31" s="47"/>
      <c r="E31" s="47"/>
      <c r="F31" s="47"/>
      <c r="G31" s="47"/>
      <c r="H31" s="47"/>
      <c r="I31" s="47"/>
      <c r="J31" s="47"/>
      <c r="K31" s="47"/>
      <c r="L31" s="29"/>
    </row>
    <row r="32" spans="2:12" s="1" customFormat="1" ht="14.4" customHeight="1" x14ac:dyDescent="0.2">
      <c r="B32" s="29"/>
      <c r="F32" s="32" t="s">
        <v>36</v>
      </c>
      <c r="I32" s="32" t="s">
        <v>35</v>
      </c>
      <c r="J32" s="32" t="s">
        <v>37</v>
      </c>
      <c r="L32" s="29"/>
    </row>
    <row r="33" spans="2:12" s="1" customFormat="1" ht="14.4" customHeight="1" x14ac:dyDescent="0.2">
      <c r="B33" s="29"/>
      <c r="D33" s="89" t="s">
        <v>38</v>
      </c>
      <c r="E33" s="26" t="s">
        <v>39</v>
      </c>
      <c r="F33" s="79">
        <f>ROUND((SUM(BE82:BE98)),  2)</f>
        <v>55000</v>
      </c>
      <c r="I33" s="90">
        <v>0.21</v>
      </c>
      <c r="J33" s="79">
        <f>ROUND(((SUM(BE82:BE98))*I33),  2)</f>
        <v>11550</v>
      </c>
      <c r="L33" s="29"/>
    </row>
    <row r="34" spans="2:12" s="1" customFormat="1" ht="14.4" customHeight="1" x14ac:dyDescent="0.2">
      <c r="B34" s="29"/>
      <c r="E34" s="26" t="s">
        <v>40</v>
      </c>
      <c r="F34" s="79">
        <f>ROUND((SUM(BF82:BF98)),  2)</f>
        <v>0</v>
      </c>
      <c r="I34" s="90">
        <v>0.15</v>
      </c>
      <c r="J34" s="79">
        <f>ROUND(((SUM(BF82:BF98))*I34),  2)</f>
        <v>0</v>
      </c>
      <c r="L34" s="29"/>
    </row>
    <row r="35" spans="2:12" s="1" customFormat="1" ht="14.4" hidden="1" customHeight="1" x14ac:dyDescent="0.2">
      <c r="B35" s="29"/>
      <c r="E35" s="26" t="s">
        <v>41</v>
      </c>
      <c r="F35" s="79">
        <f>ROUND((SUM(BG82:BG98)),  2)</f>
        <v>0</v>
      </c>
      <c r="I35" s="90">
        <v>0.21</v>
      </c>
      <c r="J35" s="79">
        <f>0</f>
        <v>0</v>
      </c>
      <c r="L35" s="29"/>
    </row>
    <row r="36" spans="2:12" s="1" customFormat="1" ht="14.4" hidden="1" customHeight="1" x14ac:dyDescent="0.2">
      <c r="B36" s="29"/>
      <c r="E36" s="26" t="s">
        <v>42</v>
      </c>
      <c r="F36" s="79">
        <f>ROUND((SUM(BH82:BH98)),  2)</f>
        <v>0</v>
      </c>
      <c r="I36" s="90">
        <v>0.15</v>
      </c>
      <c r="J36" s="79">
        <f>0</f>
        <v>0</v>
      </c>
      <c r="L36" s="29"/>
    </row>
    <row r="37" spans="2:12" s="1" customFormat="1" ht="14.4" hidden="1" customHeight="1" x14ac:dyDescent="0.2">
      <c r="B37" s="29"/>
      <c r="E37" s="26" t="s">
        <v>43</v>
      </c>
      <c r="F37" s="79">
        <f>ROUND((SUM(BI82:BI98)),  2)</f>
        <v>0</v>
      </c>
      <c r="I37" s="90">
        <v>0</v>
      </c>
      <c r="J37" s="79">
        <f>0</f>
        <v>0</v>
      </c>
      <c r="L37" s="29"/>
    </row>
    <row r="38" spans="2:12" s="1" customFormat="1" ht="6.9" customHeight="1" x14ac:dyDescent="0.2">
      <c r="B38" s="29"/>
      <c r="L38" s="29"/>
    </row>
    <row r="39" spans="2:12" s="1" customFormat="1" ht="25.35" customHeight="1" x14ac:dyDescent="0.2">
      <c r="B39" s="29"/>
      <c r="C39" s="91"/>
      <c r="D39" s="92" t="s">
        <v>44</v>
      </c>
      <c r="E39" s="50"/>
      <c r="F39" s="50"/>
      <c r="G39" s="93" t="s">
        <v>45</v>
      </c>
      <c r="H39" s="94" t="s">
        <v>46</v>
      </c>
      <c r="I39" s="50"/>
      <c r="J39" s="95">
        <f>SUM(J30:J37)</f>
        <v>66550</v>
      </c>
      <c r="K39" s="96"/>
      <c r="L39" s="29"/>
    </row>
    <row r="40" spans="2:12" s="1" customFormat="1" ht="14.4" customHeight="1" x14ac:dyDescent="0.2">
      <c r="B40" s="38"/>
      <c r="C40" s="39"/>
      <c r="D40" s="39"/>
      <c r="E40" s="39"/>
      <c r="F40" s="39"/>
      <c r="G40" s="39"/>
      <c r="H40" s="39"/>
      <c r="I40" s="39"/>
      <c r="J40" s="39"/>
      <c r="K40" s="39"/>
      <c r="L40" s="29"/>
    </row>
    <row r="44" spans="2:12" s="1" customFormat="1" ht="6.9" customHeight="1" x14ac:dyDescent="0.2">
      <c r="B44" s="40"/>
      <c r="C44" s="41"/>
      <c r="D44" s="41"/>
      <c r="E44" s="41"/>
      <c r="F44" s="41"/>
      <c r="G44" s="41"/>
      <c r="H44" s="41"/>
      <c r="I44" s="41"/>
      <c r="J44" s="41"/>
      <c r="K44" s="41"/>
      <c r="L44" s="29"/>
    </row>
    <row r="45" spans="2:12" s="1" customFormat="1" ht="24.9" customHeight="1" x14ac:dyDescent="0.2">
      <c r="B45" s="29"/>
      <c r="C45" s="21" t="s">
        <v>111</v>
      </c>
      <c r="L45" s="29"/>
    </row>
    <row r="46" spans="2:12" s="1" customFormat="1" ht="6.9" customHeight="1" x14ac:dyDescent="0.2">
      <c r="B46" s="29"/>
      <c r="L46" s="29"/>
    </row>
    <row r="47" spans="2:12" s="1" customFormat="1" ht="12" customHeight="1" x14ac:dyDescent="0.2">
      <c r="B47" s="29"/>
      <c r="C47" s="26" t="s">
        <v>15</v>
      </c>
      <c r="L47" s="29"/>
    </row>
    <row r="48" spans="2:12" s="1" customFormat="1" ht="16.5" customHeight="1" x14ac:dyDescent="0.2">
      <c r="B48" s="29"/>
      <c r="E48" s="453" t="str">
        <f>E7</f>
        <v>Zlepšení dopravně-bezpečnostní situace v obci Cehnice</v>
      </c>
      <c r="F48" s="454"/>
      <c r="G48" s="454"/>
      <c r="H48" s="454"/>
      <c r="L48" s="29"/>
    </row>
    <row r="49" spans="2:47" s="1" customFormat="1" ht="12" customHeight="1" x14ac:dyDescent="0.2">
      <c r="B49" s="29"/>
      <c r="C49" s="26" t="s">
        <v>107</v>
      </c>
      <c r="L49" s="29"/>
    </row>
    <row r="50" spans="2:47" s="1" customFormat="1" ht="16.5" customHeight="1" x14ac:dyDescent="0.2">
      <c r="B50" s="29"/>
      <c r="E50" s="430" t="str">
        <f>E9</f>
        <v>VRN - Vedlejší a ostatní náklady</v>
      </c>
      <c r="F50" s="452"/>
      <c r="G50" s="452"/>
      <c r="H50" s="452"/>
      <c r="L50" s="29"/>
    </row>
    <row r="51" spans="2:47" s="1" customFormat="1" ht="6.9" customHeight="1" x14ac:dyDescent="0.2">
      <c r="B51" s="29"/>
      <c r="L51" s="29"/>
    </row>
    <row r="52" spans="2:47" s="1" customFormat="1" ht="12" customHeight="1" x14ac:dyDescent="0.2">
      <c r="B52" s="29"/>
      <c r="C52" s="26" t="s">
        <v>19</v>
      </c>
      <c r="F52" s="24" t="str">
        <f>F12</f>
        <v>Obec Cehnice</v>
      </c>
      <c r="I52" s="26" t="s">
        <v>21</v>
      </c>
      <c r="J52" s="46" t="str">
        <f>IF(J12="","",J12)</f>
        <v>23. 5. 2023</v>
      </c>
      <c r="L52" s="29"/>
    </row>
    <row r="53" spans="2:47" s="1" customFormat="1" ht="6.9" customHeight="1" x14ac:dyDescent="0.2">
      <c r="B53" s="29"/>
      <c r="L53" s="29"/>
    </row>
    <row r="54" spans="2:47" s="1" customFormat="1" ht="15.15" customHeight="1" x14ac:dyDescent="0.2">
      <c r="B54" s="29"/>
      <c r="C54" s="26" t="s">
        <v>23</v>
      </c>
      <c r="F54" s="24" t="str">
        <f>E15</f>
        <v>Obec Cehnice</v>
      </c>
      <c r="I54" s="26" t="s">
        <v>28</v>
      </c>
      <c r="J54" s="27" t="str">
        <f>E21</f>
        <v>INVENTE s.r.o.</v>
      </c>
      <c r="L54" s="29"/>
    </row>
    <row r="55" spans="2:47" s="1" customFormat="1" ht="15.15" customHeight="1" x14ac:dyDescent="0.2">
      <c r="B55" s="29"/>
      <c r="C55" s="26" t="s">
        <v>26</v>
      </c>
      <c r="F55" s="24" t="str">
        <f>IF(E18="","",E18)</f>
        <v xml:space="preserve"> </v>
      </c>
      <c r="I55" s="26" t="s">
        <v>31</v>
      </c>
      <c r="J55" s="27" t="str">
        <f>E24</f>
        <v xml:space="preserve"> </v>
      </c>
      <c r="L55" s="29"/>
    </row>
    <row r="56" spans="2:47" s="1" customFormat="1" ht="10.35" customHeight="1" x14ac:dyDescent="0.2">
      <c r="B56" s="29"/>
      <c r="L56" s="29"/>
    </row>
    <row r="57" spans="2:47" s="1" customFormat="1" ht="29.25" customHeight="1" x14ac:dyDescent="0.2">
      <c r="B57" s="29"/>
      <c r="C57" s="97" t="s">
        <v>112</v>
      </c>
      <c r="D57" s="91"/>
      <c r="E57" s="91"/>
      <c r="F57" s="91"/>
      <c r="G57" s="91"/>
      <c r="H57" s="91"/>
      <c r="I57" s="91"/>
      <c r="J57" s="98" t="s">
        <v>113</v>
      </c>
      <c r="K57" s="91"/>
      <c r="L57" s="29"/>
    </row>
    <row r="58" spans="2:47" s="1" customFormat="1" ht="10.35" customHeight="1" x14ac:dyDescent="0.2">
      <c r="B58" s="29"/>
      <c r="L58" s="29"/>
    </row>
    <row r="59" spans="2:47" s="1" customFormat="1" ht="22.95" customHeight="1" x14ac:dyDescent="0.2">
      <c r="B59" s="29"/>
      <c r="C59" s="99" t="s">
        <v>66</v>
      </c>
      <c r="J59" s="59">
        <f>J82</f>
        <v>55000</v>
      </c>
      <c r="L59" s="29"/>
      <c r="AU59" s="17" t="s">
        <v>114</v>
      </c>
    </row>
    <row r="60" spans="2:47" s="8" customFormat="1" ht="24.9" customHeight="1" x14ac:dyDescent="0.2">
      <c r="B60" s="100"/>
      <c r="D60" s="101" t="s">
        <v>651</v>
      </c>
      <c r="E60" s="102"/>
      <c r="F60" s="102"/>
      <c r="G60" s="102"/>
      <c r="H60" s="102"/>
      <c r="I60" s="102"/>
      <c r="J60" s="103">
        <f>J83</f>
        <v>55000</v>
      </c>
      <c r="L60" s="100"/>
    </row>
    <row r="61" spans="2:47" s="9" customFormat="1" ht="19.95" customHeight="1" x14ac:dyDescent="0.2">
      <c r="B61" s="104"/>
      <c r="D61" s="105" t="s">
        <v>1052</v>
      </c>
      <c r="E61" s="106"/>
      <c r="F61" s="106"/>
      <c r="G61" s="106"/>
      <c r="H61" s="106"/>
      <c r="I61" s="106"/>
      <c r="J61" s="107">
        <f>J84</f>
        <v>55000</v>
      </c>
      <c r="L61" s="104"/>
    </row>
    <row r="62" spans="2:47" s="9" customFormat="1" ht="19.95" customHeight="1" x14ac:dyDescent="0.2">
      <c r="B62" s="104"/>
      <c r="D62" s="105" t="s">
        <v>652</v>
      </c>
      <c r="E62" s="106"/>
      <c r="F62" s="106"/>
      <c r="G62" s="106"/>
      <c r="H62" s="106"/>
      <c r="I62" s="106"/>
      <c r="J62" s="107">
        <f>J96</f>
        <v>0</v>
      </c>
      <c r="L62" s="104"/>
    </row>
    <row r="63" spans="2:47" s="1" customFormat="1" ht="21.75" customHeight="1" x14ac:dyDescent="0.2">
      <c r="B63" s="29"/>
      <c r="L63" s="29"/>
    </row>
    <row r="64" spans="2:47" s="1" customFormat="1" ht="6.9" customHeight="1" x14ac:dyDescent="0.2">
      <c r="B64" s="38"/>
      <c r="C64" s="39"/>
      <c r="D64" s="39"/>
      <c r="E64" s="39"/>
      <c r="F64" s="39"/>
      <c r="G64" s="39"/>
      <c r="H64" s="39"/>
      <c r="I64" s="39"/>
      <c r="J64" s="39"/>
      <c r="K64" s="39"/>
      <c r="L64" s="29"/>
    </row>
    <row r="68" spans="2:12" s="1" customFormat="1" ht="6.9" customHeight="1" x14ac:dyDescent="0.2">
      <c r="B68" s="40"/>
      <c r="C68" s="41"/>
      <c r="D68" s="41"/>
      <c r="E68" s="41"/>
      <c r="F68" s="41"/>
      <c r="G68" s="41"/>
      <c r="H68" s="41"/>
      <c r="I68" s="41"/>
      <c r="J68" s="41"/>
      <c r="K68" s="41"/>
      <c r="L68" s="29"/>
    </row>
    <row r="69" spans="2:12" s="1" customFormat="1" ht="24.9" customHeight="1" x14ac:dyDescent="0.2">
      <c r="B69" s="29"/>
      <c r="C69" s="21" t="s">
        <v>124</v>
      </c>
      <c r="L69" s="29"/>
    </row>
    <row r="70" spans="2:12" s="1" customFormat="1" ht="6.9" customHeight="1" x14ac:dyDescent="0.2">
      <c r="B70" s="29"/>
      <c r="L70" s="29"/>
    </row>
    <row r="71" spans="2:12" s="1" customFormat="1" ht="12" customHeight="1" x14ac:dyDescent="0.2">
      <c r="B71" s="29"/>
      <c r="C71" s="26" t="s">
        <v>15</v>
      </c>
      <c r="L71" s="29"/>
    </row>
    <row r="72" spans="2:12" s="1" customFormat="1" ht="16.5" customHeight="1" x14ac:dyDescent="0.2">
      <c r="B72" s="29"/>
      <c r="E72" s="453" t="str">
        <f>E7</f>
        <v>Zlepšení dopravně-bezpečnostní situace v obci Cehnice</v>
      </c>
      <c r="F72" s="454"/>
      <c r="G72" s="454"/>
      <c r="H72" s="454"/>
      <c r="L72" s="29"/>
    </row>
    <row r="73" spans="2:12" s="1" customFormat="1" ht="12" customHeight="1" x14ac:dyDescent="0.2">
      <c r="B73" s="29"/>
      <c r="C73" s="26" t="s">
        <v>107</v>
      </c>
      <c r="L73" s="29"/>
    </row>
    <row r="74" spans="2:12" s="1" customFormat="1" ht="16.5" customHeight="1" x14ac:dyDescent="0.2">
      <c r="B74" s="29"/>
      <c r="E74" s="430" t="str">
        <f>E9</f>
        <v>VRN - Vedlejší a ostatní náklady</v>
      </c>
      <c r="F74" s="452"/>
      <c r="G74" s="452"/>
      <c r="H74" s="452"/>
      <c r="L74" s="29"/>
    </row>
    <row r="75" spans="2:12" s="1" customFormat="1" ht="6.9" customHeight="1" x14ac:dyDescent="0.2">
      <c r="B75" s="29"/>
      <c r="L75" s="29"/>
    </row>
    <row r="76" spans="2:12" s="1" customFormat="1" ht="12" customHeight="1" x14ac:dyDescent="0.2">
      <c r="B76" s="29"/>
      <c r="C76" s="26" t="s">
        <v>19</v>
      </c>
      <c r="F76" s="24" t="str">
        <f>F12</f>
        <v>Obec Cehnice</v>
      </c>
      <c r="I76" s="26" t="s">
        <v>21</v>
      </c>
      <c r="J76" s="46" t="str">
        <f>IF(J12="","",J12)</f>
        <v>23. 5. 2023</v>
      </c>
      <c r="L76" s="29"/>
    </row>
    <row r="77" spans="2:12" s="1" customFormat="1" ht="6.9" customHeight="1" x14ac:dyDescent="0.2">
      <c r="B77" s="29"/>
      <c r="L77" s="29"/>
    </row>
    <row r="78" spans="2:12" s="1" customFormat="1" ht="15.15" customHeight="1" x14ac:dyDescent="0.2">
      <c r="B78" s="29"/>
      <c r="C78" s="26" t="s">
        <v>23</v>
      </c>
      <c r="F78" s="24" t="str">
        <f>E15</f>
        <v>Obec Cehnice</v>
      </c>
      <c r="I78" s="26" t="s">
        <v>28</v>
      </c>
      <c r="J78" s="27" t="str">
        <f>E21</f>
        <v>INVENTE s.r.o.</v>
      </c>
      <c r="L78" s="29"/>
    </row>
    <row r="79" spans="2:12" s="1" customFormat="1" ht="15.15" customHeight="1" x14ac:dyDescent="0.2">
      <c r="B79" s="29"/>
      <c r="C79" s="26" t="s">
        <v>26</v>
      </c>
      <c r="F79" s="24" t="str">
        <f>IF(E18="","",E18)</f>
        <v xml:space="preserve"> </v>
      </c>
      <c r="I79" s="26" t="s">
        <v>31</v>
      </c>
      <c r="J79" s="27" t="str">
        <f>E24</f>
        <v xml:space="preserve"> </v>
      </c>
      <c r="L79" s="29"/>
    </row>
    <row r="80" spans="2:12" s="1" customFormat="1" ht="10.35" customHeight="1" x14ac:dyDescent="0.2">
      <c r="B80" s="29"/>
      <c r="L80" s="29"/>
    </row>
    <row r="81" spans="2:65" s="10" customFormat="1" ht="29.25" customHeight="1" x14ac:dyDescent="0.2">
      <c r="B81" s="108"/>
      <c r="C81" s="109" t="s">
        <v>125</v>
      </c>
      <c r="D81" s="110" t="s">
        <v>53</v>
      </c>
      <c r="E81" s="110" t="s">
        <v>49</v>
      </c>
      <c r="F81" s="110" t="s">
        <v>50</v>
      </c>
      <c r="G81" s="110" t="s">
        <v>126</v>
      </c>
      <c r="H81" s="110" t="s">
        <v>127</v>
      </c>
      <c r="I81" s="110" t="s">
        <v>128</v>
      </c>
      <c r="J81" s="110" t="s">
        <v>113</v>
      </c>
      <c r="K81" s="111" t="s">
        <v>129</v>
      </c>
      <c r="L81" s="108"/>
      <c r="M81" s="52" t="s">
        <v>3</v>
      </c>
      <c r="N81" s="53" t="s">
        <v>38</v>
      </c>
      <c r="O81" s="53" t="s">
        <v>130</v>
      </c>
      <c r="P81" s="53" t="s">
        <v>131</v>
      </c>
      <c r="Q81" s="53" t="s">
        <v>132</v>
      </c>
      <c r="R81" s="53" t="s">
        <v>133</v>
      </c>
      <c r="S81" s="53" t="s">
        <v>134</v>
      </c>
      <c r="T81" s="54" t="s">
        <v>135</v>
      </c>
    </row>
    <row r="82" spans="2:65" s="1" customFormat="1" ht="22.95" customHeight="1" x14ac:dyDescent="0.3">
      <c r="B82" s="29"/>
      <c r="C82" s="57" t="s">
        <v>136</v>
      </c>
      <c r="J82" s="112">
        <f>BK82</f>
        <v>55000</v>
      </c>
      <c r="L82" s="29"/>
      <c r="M82" s="55"/>
      <c r="N82" s="47"/>
      <c r="O82" s="47"/>
      <c r="P82" s="113">
        <f>P83</f>
        <v>0</v>
      </c>
      <c r="Q82" s="47"/>
      <c r="R82" s="113">
        <f>R83</f>
        <v>0</v>
      </c>
      <c r="S82" s="47"/>
      <c r="T82" s="114">
        <f>T83</f>
        <v>0</v>
      </c>
      <c r="AT82" s="17" t="s">
        <v>67</v>
      </c>
      <c r="AU82" s="17" t="s">
        <v>114</v>
      </c>
      <c r="BK82" s="115">
        <f>BK83</f>
        <v>55000</v>
      </c>
    </row>
    <row r="83" spans="2:65" s="11" customFormat="1" ht="25.95" customHeight="1" x14ac:dyDescent="0.25">
      <c r="B83" s="116"/>
      <c r="D83" s="117" t="s">
        <v>67</v>
      </c>
      <c r="E83" s="118" t="s">
        <v>102</v>
      </c>
      <c r="F83" s="118" t="s">
        <v>691</v>
      </c>
      <c r="J83" s="119">
        <f>BK83</f>
        <v>55000</v>
      </c>
      <c r="L83" s="116"/>
      <c r="M83" s="120"/>
      <c r="P83" s="121">
        <f>P84+P96</f>
        <v>0</v>
      </c>
      <c r="R83" s="121">
        <f>R84+R96</f>
        <v>0</v>
      </c>
      <c r="T83" s="122">
        <f>T84+T96</f>
        <v>0</v>
      </c>
      <c r="AR83" s="117" t="s">
        <v>167</v>
      </c>
      <c r="AT83" s="123" t="s">
        <v>67</v>
      </c>
      <c r="AU83" s="123" t="s">
        <v>68</v>
      </c>
      <c r="AY83" s="117" t="s">
        <v>139</v>
      </c>
      <c r="BK83" s="124">
        <f>BK84+BK96</f>
        <v>55000</v>
      </c>
    </row>
    <row r="84" spans="2:65" s="11" customFormat="1" ht="22.95" customHeight="1" x14ac:dyDescent="0.25">
      <c r="B84" s="116"/>
      <c r="D84" s="117" t="s">
        <v>67</v>
      </c>
      <c r="E84" s="125" t="s">
        <v>1053</v>
      </c>
      <c r="F84" s="125" t="s">
        <v>1054</v>
      </c>
      <c r="J84" s="126">
        <f>BK84</f>
        <v>55000</v>
      </c>
      <c r="L84" s="116"/>
      <c r="M84" s="120"/>
      <c r="P84" s="121">
        <f>SUM(P85:P95)</f>
        <v>0</v>
      </c>
      <c r="R84" s="121">
        <f>SUM(R85:R95)</f>
        <v>0</v>
      </c>
      <c r="T84" s="122">
        <f>SUM(T85:T95)</f>
        <v>0</v>
      </c>
      <c r="AR84" s="117" t="s">
        <v>167</v>
      </c>
      <c r="AT84" s="123" t="s">
        <v>67</v>
      </c>
      <c r="AU84" s="123" t="s">
        <v>75</v>
      </c>
      <c r="AY84" s="117" t="s">
        <v>139</v>
      </c>
      <c r="BK84" s="124">
        <f>SUM(BK85:BK95)</f>
        <v>55000</v>
      </c>
    </row>
    <row r="85" spans="2:65" s="1" customFormat="1" ht="16.5" customHeight="1" x14ac:dyDescent="0.2">
      <c r="B85" s="127"/>
      <c r="C85" s="128" t="s">
        <v>75</v>
      </c>
      <c r="D85" s="128" t="s">
        <v>141</v>
      </c>
      <c r="E85" s="129" t="s">
        <v>1055</v>
      </c>
      <c r="F85" s="130" t="s">
        <v>1056</v>
      </c>
      <c r="G85" s="131" t="s">
        <v>696</v>
      </c>
      <c r="H85" s="132">
        <v>0</v>
      </c>
      <c r="I85" s="133">
        <v>18000</v>
      </c>
      <c r="J85" s="133">
        <f>ROUND(I85*H85,2)</f>
        <v>0</v>
      </c>
      <c r="K85" s="130" t="s">
        <v>145</v>
      </c>
      <c r="L85" s="29"/>
      <c r="M85" s="134" t="s">
        <v>3</v>
      </c>
      <c r="N85" s="135" t="s">
        <v>39</v>
      </c>
      <c r="O85" s="136">
        <v>0</v>
      </c>
      <c r="P85" s="136">
        <f>O85*H85</f>
        <v>0</v>
      </c>
      <c r="Q85" s="136">
        <v>0</v>
      </c>
      <c r="R85" s="136">
        <f>Q85*H85</f>
        <v>0</v>
      </c>
      <c r="S85" s="136">
        <v>0</v>
      </c>
      <c r="T85" s="137">
        <f>S85*H85</f>
        <v>0</v>
      </c>
      <c r="AR85" s="138" t="s">
        <v>1057</v>
      </c>
      <c r="AT85" s="138" t="s">
        <v>141</v>
      </c>
      <c r="AU85" s="138" t="s">
        <v>77</v>
      </c>
      <c r="AY85" s="17" t="s">
        <v>139</v>
      </c>
      <c r="BE85" s="139">
        <f>IF(N85="základní",J85,0)</f>
        <v>0</v>
      </c>
      <c r="BF85" s="139">
        <f>IF(N85="snížená",J85,0)</f>
        <v>0</v>
      </c>
      <c r="BG85" s="139">
        <f>IF(N85="zákl. přenesená",J85,0)</f>
        <v>0</v>
      </c>
      <c r="BH85" s="139">
        <f>IF(N85="sníž. přenesená",J85,0)</f>
        <v>0</v>
      </c>
      <c r="BI85" s="139">
        <f>IF(N85="nulová",J85,0)</f>
        <v>0</v>
      </c>
      <c r="BJ85" s="17" t="s">
        <v>75</v>
      </c>
      <c r="BK85" s="139">
        <f>ROUND(I85*H85,2)</f>
        <v>0</v>
      </c>
      <c r="BL85" s="17" t="s">
        <v>1057</v>
      </c>
      <c r="BM85" s="138" t="s">
        <v>1058</v>
      </c>
    </row>
    <row r="86" spans="2:65" s="1" customFormat="1" x14ac:dyDescent="0.2">
      <c r="B86" s="29"/>
      <c r="D86" s="140" t="s">
        <v>147</v>
      </c>
      <c r="F86" s="141" t="s">
        <v>1059</v>
      </c>
      <c r="L86" s="29"/>
      <c r="M86" s="142"/>
      <c r="T86" s="49"/>
      <c r="AT86" s="17" t="s">
        <v>147</v>
      </c>
      <c r="AU86" s="17" t="s">
        <v>77</v>
      </c>
    </row>
    <row r="87" spans="2:65" s="1" customFormat="1" ht="16.5" customHeight="1" x14ac:dyDescent="0.2">
      <c r="B87" s="127"/>
      <c r="C87" s="128" t="s">
        <v>77</v>
      </c>
      <c r="D87" s="128" t="s">
        <v>141</v>
      </c>
      <c r="E87" s="129" t="s">
        <v>1060</v>
      </c>
      <c r="F87" s="130" t="s">
        <v>1061</v>
      </c>
      <c r="G87" s="131" t="s">
        <v>696</v>
      </c>
      <c r="H87" s="132">
        <v>1</v>
      </c>
      <c r="I87" s="133">
        <v>15000</v>
      </c>
      <c r="J87" s="133">
        <f>ROUND(I87*H87,2)</f>
        <v>15000</v>
      </c>
      <c r="K87" s="130" t="s">
        <v>145</v>
      </c>
      <c r="L87" s="29"/>
      <c r="M87" s="134" t="s">
        <v>3</v>
      </c>
      <c r="N87" s="135" t="s">
        <v>39</v>
      </c>
      <c r="O87" s="136">
        <v>0</v>
      </c>
      <c r="P87" s="136">
        <f>O87*H87</f>
        <v>0</v>
      </c>
      <c r="Q87" s="136">
        <v>0</v>
      </c>
      <c r="R87" s="136">
        <f>Q87*H87</f>
        <v>0</v>
      </c>
      <c r="S87" s="136">
        <v>0</v>
      </c>
      <c r="T87" s="137">
        <f>S87*H87</f>
        <v>0</v>
      </c>
      <c r="AR87" s="138" t="s">
        <v>146</v>
      </c>
      <c r="AT87" s="138" t="s">
        <v>141</v>
      </c>
      <c r="AU87" s="138" t="s">
        <v>77</v>
      </c>
      <c r="AY87" s="17" t="s">
        <v>139</v>
      </c>
      <c r="BE87" s="139">
        <f>IF(N87="základní",J87,0)</f>
        <v>15000</v>
      </c>
      <c r="BF87" s="139">
        <f>IF(N87="snížená",J87,0)</f>
        <v>0</v>
      </c>
      <c r="BG87" s="139">
        <f>IF(N87="zákl. přenesená",J87,0)</f>
        <v>0</v>
      </c>
      <c r="BH87" s="139">
        <f>IF(N87="sníž. přenesená",J87,0)</f>
        <v>0</v>
      </c>
      <c r="BI87" s="139">
        <f>IF(N87="nulová",J87,0)</f>
        <v>0</v>
      </c>
      <c r="BJ87" s="17" t="s">
        <v>75</v>
      </c>
      <c r="BK87" s="139">
        <f>ROUND(I87*H87,2)</f>
        <v>15000</v>
      </c>
      <c r="BL87" s="17" t="s">
        <v>146</v>
      </c>
      <c r="BM87" s="138" t="s">
        <v>77</v>
      </c>
    </row>
    <row r="88" spans="2:65" s="1" customFormat="1" x14ac:dyDescent="0.2">
      <c r="B88" s="29"/>
      <c r="D88" s="140" t="s">
        <v>147</v>
      </c>
      <c r="F88" s="141" t="s">
        <v>1062</v>
      </c>
      <c r="L88" s="29"/>
      <c r="M88" s="142"/>
      <c r="T88" s="49"/>
      <c r="AT88" s="17" t="s">
        <v>147</v>
      </c>
      <c r="AU88" s="17" t="s">
        <v>77</v>
      </c>
    </row>
    <row r="89" spans="2:65" s="1" customFormat="1" ht="16.5" customHeight="1" x14ac:dyDescent="0.2">
      <c r="B89" s="127"/>
      <c r="C89" s="128" t="s">
        <v>157</v>
      </c>
      <c r="D89" s="128" t="s">
        <v>141</v>
      </c>
      <c r="E89" s="129" t="s">
        <v>1063</v>
      </c>
      <c r="F89" s="130" t="s">
        <v>1064</v>
      </c>
      <c r="G89" s="131" t="s">
        <v>696</v>
      </c>
      <c r="H89" s="132">
        <v>1</v>
      </c>
      <c r="I89" s="133">
        <v>25000</v>
      </c>
      <c r="J89" s="133">
        <f>ROUND(I89*H89,2)</f>
        <v>25000</v>
      </c>
      <c r="K89" s="130" t="s">
        <v>145</v>
      </c>
      <c r="L89" s="29"/>
      <c r="M89" s="134" t="s">
        <v>3</v>
      </c>
      <c r="N89" s="135" t="s">
        <v>39</v>
      </c>
      <c r="O89" s="136">
        <v>0</v>
      </c>
      <c r="P89" s="136">
        <f>O89*H89</f>
        <v>0</v>
      </c>
      <c r="Q89" s="136">
        <v>0</v>
      </c>
      <c r="R89" s="136">
        <f>Q89*H89</f>
        <v>0</v>
      </c>
      <c r="S89" s="136">
        <v>0</v>
      </c>
      <c r="T89" s="137">
        <f>S89*H89</f>
        <v>0</v>
      </c>
      <c r="AR89" s="138" t="s">
        <v>146</v>
      </c>
      <c r="AT89" s="138" t="s">
        <v>141</v>
      </c>
      <c r="AU89" s="138" t="s">
        <v>77</v>
      </c>
      <c r="AY89" s="17" t="s">
        <v>139</v>
      </c>
      <c r="BE89" s="139">
        <f>IF(N89="základní",J89,0)</f>
        <v>25000</v>
      </c>
      <c r="BF89" s="139">
        <f>IF(N89="snížená",J89,0)</f>
        <v>0</v>
      </c>
      <c r="BG89" s="139">
        <f>IF(N89="zákl. přenesená",J89,0)</f>
        <v>0</v>
      </c>
      <c r="BH89" s="139">
        <f>IF(N89="sníž. přenesená",J89,0)</f>
        <v>0</v>
      </c>
      <c r="BI89" s="139">
        <f>IF(N89="nulová",J89,0)</f>
        <v>0</v>
      </c>
      <c r="BJ89" s="17" t="s">
        <v>75</v>
      </c>
      <c r="BK89" s="139">
        <f>ROUND(I89*H89,2)</f>
        <v>25000</v>
      </c>
      <c r="BL89" s="17" t="s">
        <v>146</v>
      </c>
      <c r="BM89" s="138" t="s">
        <v>146</v>
      </c>
    </row>
    <row r="90" spans="2:65" s="1" customFormat="1" x14ac:dyDescent="0.2">
      <c r="B90" s="29"/>
      <c r="D90" s="140" t="s">
        <v>147</v>
      </c>
      <c r="F90" s="141" t="s">
        <v>1065</v>
      </c>
      <c r="L90" s="29"/>
      <c r="M90" s="142"/>
      <c r="T90" s="49"/>
      <c r="AT90" s="17" t="s">
        <v>147</v>
      </c>
      <c r="AU90" s="17" t="s">
        <v>77</v>
      </c>
    </row>
    <row r="91" spans="2:65" s="1" customFormat="1" ht="16.5" customHeight="1" x14ac:dyDescent="0.2">
      <c r="B91" s="127"/>
      <c r="C91" s="128" t="s">
        <v>146</v>
      </c>
      <c r="D91" s="128" t="s">
        <v>141</v>
      </c>
      <c r="E91" s="129" t="s">
        <v>1066</v>
      </c>
      <c r="F91" s="130" t="s">
        <v>1067</v>
      </c>
      <c r="G91" s="131" t="s">
        <v>696</v>
      </c>
      <c r="H91" s="132">
        <v>1</v>
      </c>
      <c r="I91" s="133">
        <v>15000</v>
      </c>
      <c r="J91" s="133">
        <f>ROUND(I91*H91,2)</f>
        <v>15000</v>
      </c>
      <c r="K91" s="130" t="s">
        <v>145</v>
      </c>
      <c r="L91" s="29"/>
      <c r="M91" s="134" t="s">
        <v>3</v>
      </c>
      <c r="N91" s="135" t="s">
        <v>39</v>
      </c>
      <c r="O91" s="136">
        <v>0</v>
      </c>
      <c r="P91" s="136">
        <f>O91*H91</f>
        <v>0</v>
      </c>
      <c r="Q91" s="136">
        <v>0</v>
      </c>
      <c r="R91" s="136">
        <f>Q91*H91</f>
        <v>0</v>
      </c>
      <c r="S91" s="136">
        <v>0</v>
      </c>
      <c r="T91" s="137">
        <f>S91*H91</f>
        <v>0</v>
      </c>
      <c r="AR91" s="138" t="s">
        <v>146</v>
      </c>
      <c r="AT91" s="138" t="s">
        <v>141</v>
      </c>
      <c r="AU91" s="138" t="s">
        <v>77</v>
      </c>
      <c r="AY91" s="17" t="s">
        <v>139</v>
      </c>
      <c r="BE91" s="139">
        <f>IF(N91="základní",J91,0)</f>
        <v>15000</v>
      </c>
      <c r="BF91" s="139">
        <f>IF(N91="snížená",J91,0)</f>
        <v>0</v>
      </c>
      <c r="BG91" s="139">
        <f>IF(N91="zákl. přenesená",J91,0)</f>
        <v>0</v>
      </c>
      <c r="BH91" s="139">
        <f>IF(N91="sníž. přenesená",J91,0)</f>
        <v>0</v>
      </c>
      <c r="BI91" s="139">
        <f>IF(N91="nulová",J91,0)</f>
        <v>0</v>
      </c>
      <c r="BJ91" s="17" t="s">
        <v>75</v>
      </c>
      <c r="BK91" s="139">
        <f>ROUND(I91*H91,2)</f>
        <v>15000</v>
      </c>
      <c r="BL91" s="17" t="s">
        <v>146</v>
      </c>
      <c r="BM91" s="138" t="s">
        <v>160</v>
      </c>
    </row>
    <row r="92" spans="2:65" s="1" customFormat="1" x14ac:dyDescent="0.2">
      <c r="B92" s="29"/>
      <c r="D92" s="140" t="s">
        <v>147</v>
      </c>
      <c r="F92" s="141" t="s">
        <v>1068</v>
      </c>
      <c r="L92" s="29"/>
      <c r="M92" s="142"/>
      <c r="T92" s="49"/>
      <c r="AT92" s="17" t="s">
        <v>147</v>
      </c>
      <c r="AU92" s="17" t="s">
        <v>77</v>
      </c>
    </row>
    <row r="93" spans="2:65" s="1" customFormat="1" ht="16.5" customHeight="1" x14ac:dyDescent="0.2">
      <c r="B93" s="127"/>
      <c r="C93" s="128" t="s">
        <v>167</v>
      </c>
      <c r="D93" s="128" t="s">
        <v>141</v>
      </c>
      <c r="E93" s="129" t="s">
        <v>1069</v>
      </c>
      <c r="F93" s="130" t="s">
        <v>1070</v>
      </c>
      <c r="G93" s="131" t="s">
        <v>696</v>
      </c>
      <c r="H93" s="132">
        <v>0</v>
      </c>
      <c r="I93" s="133">
        <v>45000</v>
      </c>
      <c r="J93" s="133">
        <f>ROUND(I93*H93,2)</f>
        <v>0</v>
      </c>
      <c r="K93" s="130" t="s">
        <v>145</v>
      </c>
      <c r="L93" s="29"/>
      <c r="M93" s="134" t="s">
        <v>3</v>
      </c>
      <c r="N93" s="135" t="s">
        <v>39</v>
      </c>
      <c r="O93" s="136">
        <v>0</v>
      </c>
      <c r="P93" s="136">
        <f>O93*H93</f>
        <v>0</v>
      </c>
      <c r="Q93" s="136">
        <v>0</v>
      </c>
      <c r="R93" s="136">
        <f>Q93*H93</f>
        <v>0</v>
      </c>
      <c r="S93" s="136">
        <v>0</v>
      </c>
      <c r="T93" s="137">
        <f>S93*H93</f>
        <v>0</v>
      </c>
      <c r="AR93" s="138" t="s">
        <v>1057</v>
      </c>
      <c r="AT93" s="138" t="s">
        <v>141</v>
      </c>
      <c r="AU93" s="138" t="s">
        <v>77</v>
      </c>
      <c r="AY93" s="17" t="s">
        <v>139</v>
      </c>
      <c r="BE93" s="139">
        <f>IF(N93="základní",J93,0)</f>
        <v>0</v>
      </c>
      <c r="BF93" s="139">
        <f>IF(N93="snížená",J93,0)</f>
        <v>0</v>
      </c>
      <c r="BG93" s="139">
        <f>IF(N93="zákl. přenesená",J93,0)</f>
        <v>0</v>
      </c>
      <c r="BH93" s="139">
        <f>IF(N93="sníž. přenesená",J93,0)</f>
        <v>0</v>
      </c>
      <c r="BI93" s="139">
        <f>IF(N93="nulová",J93,0)</f>
        <v>0</v>
      </c>
      <c r="BJ93" s="17" t="s">
        <v>75</v>
      </c>
      <c r="BK93" s="139">
        <f>ROUND(I93*H93,2)</f>
        <v>0</v>
      </c>
      <c r="BL93" s="17" t="s">
        <v>1057</v>
      </c>
      <c r="BM93" s="138" t="s">
        <v>1071</v>
      </c>
    </row>
    <row r="94" spans="2:65" s="1" customFormat="1" x14ac:dyDescent="0.2">
      <c r="B94" s="29"/>
      <c r="D94" s="140" t="s">
        <v>147</v>
      </c>
      <c r="F94" s="141" t="s">
        <v>1072</v>
      </c>
      <c r="L94" s="29"/>
      <c r="M94" s="142"/>
      <c r="T94" s="49"/>
      <c r="AT94" s="17" t="s">
        <v>147</v>
      </c>
      <c r="AU94" s="17" t="s">
        <v>77</v>
      </c>
    </row>
    <row r="95" spans="2:65" s="1" customFormat="1" ht="37.950000000000003" customHeight="1" x14ac:dyDescent="0.2">
      <c r="B95" s="127"/>
      <c r="C95" s="128" t="s">
        <v>160</v>
      </c>
      <c r="D95" s="128" t="s">
        <v>141</v>
      </c>
      <c r="E95" s="129" t="s">
        <v>1073</v>
      </c>
      <c r="F95" s="130" t="s">
        <v>1074</v>
      </c>
      <c r="G95" s="131" t="s">
        <v>696</v>
      </c>
      <c r="H95" s="132">
        <v>0</v>
      </c>
      <c r="I95" s="133">
        <v>30000</v>
      </c>
      <c r="J95" s="133">
        <f>ROUND(I95*H95,2)</f>
        <v>0</v>
      </c>
      <c r="K95" s="130" t="s">
        <v>3</v>
      </c>
      <c r="L95" s="29"/>
      <c r="M95" s="134" t="s">
        <v>3</v>
      </c>
      <c r="N95" s="135" t="s">
        <v>39</v>
      </c>
      <c r="O95" s="136">
        <v>0</v>
      </c>
      <c r="P95" s="136">
        <f>O95*H95</f>
        <v>0</v>
      </c>
      <c r="Q95" s="136">
        <v>0</v>
      </c>
      <c r="R95" s="136">
        <f>Q95*H95</f>
        <v>0</v>
      </c>
      <c r="S95" s="136">
        <v>0</v>
      </c>
      <c r="T95" s="137">
        <f>S95*H95</f>
        <v>0</v>
      </c>
      <c r="AR95" s="138" t="s">
        <v>1057</v>
      </c>
      <c r="AT95" s="138" t="s">
        <v>141</v>
      </c>
      <c r="AU95" s="138" t="s">
        <v>77</v>
      </c>
      <c r="AY95" s="17" t="s">
        <v>139</v>
      </c>
      <c r="BE95" s="139">
        <f>IF(N95="základní",J95,0)</f>
        <v>0</v>
      </c>
      <c r="BF95" s="139">
        <f>IF(N95="snížená",J95,0)</f>
        <v>0</v>
      </c>
      <c r="BG95" s="139">
        <f>IF(N95="zákl. přenesená",J95,0)</f>
        <v>0</v>
      </c>
      <c r="BH95" s="139">
        <f>IF(N95="sníž. přenesená",J95,0)</f>
        <v>0</v>
      </c>
      <c r="BI95" s="139">
        <f>IF(N95="nulová",J95,0)</f>
        <v>0</v>
      </c>
      <c r="BJ95" s="17" t="s">
        <v>75</v>
      </c>
      <c r="BK95" s="139">
        <f>ROUND(I95*H95,2)</f>
        <v>0</v>
      </c>
      <c r="BL95" s="17" t="s">
        <v>1057</v>
      </c>
      <c r="BM95" s="138" t="s">
        <v>1075</v>
      </c>
    </row>
    <row r="96" spans="2:65" s="11" customFormat="1" ht="22.95" customHeight="1" x14ac:dyDescent="0.25">
      <c r="B96" s="116"/>
      <c r="D96" s="117" t="s">
        <v>67</v>
      </c>
      <c r="E96" s="125" t="s">
        <v>692</v>
      </c>
      <c r="F96" s="125" t="s">
        <v>693</v>
      </c>
      <c r="J96" s="126">
        <f>BK96</f>
        <v>0</v>
      </c>
      <c r="L96" s="116"/>
      <c r="M96" s="120"/>
      <c r="P96" s="121">
        <f>SUM(P97:P98)</f>
        <v>0</v>
      </c>
      <c r="R96" s="121">
        <f>SUM(R97:R98)</f>
        <v>0</v>
      </c>
      <c r="T96" s="122">
        <f>SUM(T97:T98)</f>
        <v>0</v>
      </c>
      <c r="AR96" s="117" t="s">
        <v>167</v>
      </c>
      <c r="AT96" s="123" t="s">
        <v>67</v>
      </c>
      <c r="AU96" s="123" t="s">
        <v>75</v>
      </c>
      <c r="AY96" s="117" t="s">
        <v>139</v>
      </c>
      <c r="BK96" s="124">
        <f>SUM(BK97:BK98)</f>
        <v>0</v>
      </c>
    </row>
    <row r="97" spans="2:65" s="1" customFormat="1" ht="16.5" customHeight="1" x14ac:dyDescent="0.2">
      <c r="B97" s="127"/>
      <c r="C97" s="128" t="s">
        <v>177</v>
      </c>
      <c r="D97" s="128" t="s">
        <v>141</v>
      </c>
      <c r="E97" s="129" t="s">
        <v>1076</v>
      </c>
      <c r="F97" s="130" t="s">
        <v>693</v>
      </c>
      <c r="G97" s="131" t="s">
        <v>696</v>
      </c>
      <c r="H97" s="132">
        <v>0</v>
      </c>
      <c r="I97" s="133">
        <v>90000</v>
      </c>
      <c r="J97" s="133">
        <f>ROUND(I97*H97,2)</f>
        <v>0</v>
      </c>
      <c r="K97" s="130" t="s">
        <v>145</v>
      </c>
      <c r="L97" s="29"/>
      <c r="M97" s="134" t="s">
        <v>3</v>
      </c>
      <c r="N97" s="135" t="s">
        <v>39</v>
      </c>
      <c r="O97" s="136">
        <v>0</v>
      </c>
      <c r="P97" s="136">
        <f>O97*H97</f>
        <v>0</v>
      </c>
      <c r="Q97" s="136">
        <v>0</v>
      </c>
      <c r="R97" s="136">
        <f>Q97*H97</f>
        <v>0</v>
      </c>
      <c r="S97" s="136">
        <v>0</v>
      </c>
      <c r="T97" s="137">
        <f>S97*H97</f>
        <v>0</v>
      </c>
      <c r="AR97" s="138" t="s">
        <v>146</v>
      </c>
      <c r="AT97" s="138" t="s">
        <v>141</v>
      </c>
      <c r="AU97" s="138" t="s">
        <v>77</v>
      </c>
      <c r="AY97" s="17" t="s">
        <v>139</v>
      </c>
      <c r="BE97" s="139">
        <f>IF(N97="základní",J97,0)</f>
        <v>0</v>
      </c>
      <c r="BF97" s="139">
        <f>IF(N97="snížená",J97,0)</f>
        <v>0</v>
      </c>
      <c r="BG97" s="139">
        <f>IF(N97="zákl. přenesená",J97,0)</f>
        <v>0</v>
      </c>
      <c r="BH97" s="139">
        <f>IF(N97="sníž. přenesená",J97,0)</f>
        <v>0</v>
      </c>
      <c r="BI97" s="139">
        <f>IF(N97="nulová",J97,0)</f>
        <v>0</v>
      </c>
      <c r="BJ97" s="17" t="s">
        <v>75</v>
      </c>
      <c r="BK97" s="139">
        <f>ROUND(I97*H97,2)</f>
        <v>0</v>
      </c>
      <c r="BL97" s="17" t="s">
        <v>146</v>
      </c>
      <c r="BM97" s="138" t="s">
        <v>165</v>
      </c>
    </row>
    <row r="98" spans="2:65" s="1" customFormat="1" x14ac:dyDescent="0.2">
      <c r="B98" s="29"/>
      <c r="D98" s="140" t="s">
        <v>147</v>
      </c>
      <c r="F98" s="141" t="s">
        <v>1077</v>
      </c>
      <c r="L98" s="29"/>
      <c r="M98" s="170"/>
      <c r="N98" s="171"/>
      <c r="O98" s="171"/>
      <c r="P98" s="171"/>
      <c r="Q98" s="171"/>
      <c r="R98" s="171"/>
      <c r="S98" s="171"/>
      <c r="T98" s="172"/>
      <c r="AT98" s="17" t="s">
        <v>147</v>
      </c>
      <c r="AU98" s="17" t="s">
        <v>77</v>
      </c>
    </row>
    <row r="99" spans="2:65" s="1" customFormat="1" ht="6.9" customHeight="1" x14ac:dyDescent="0.2">
      <c r="B99" s="38"/>
      <c r="C99" s="39"/>
      <c r="D99" s="39"/>
      <c r="E99" s="39"/>
      <c r="F99" s="39"/>
      <c r="G99" s="39"/>
      <c r="H99" s="39"/>
      <c r="I99" s="39"/>
      <c r="J99" s="39"/>
      <c r="K99" s="39"/>
      <c r="L99" s="29"/>
    </row>
  </sheetData>
  <autoFilter ref="C81:K98"/>
  <mergeCells count="9">
    <mergeCell ref="E50:H50"/>
    <mergeCell ref="E72:H72"/>
    <mergeCell ref="E74:H74"/>
    <mergeCell ref="L2:V2"/>
    <mergeCell ref="E7:H7"/>
    <mergeCell ref="E9:H9"/>
    <mergeCell ref="E18:H18"/>
    <mergeCell ref="E27:H27"/>
    <mergeCell ref="E48:H48"/>
  </mergeCells>
  <hyperlinks>
    <hyperlink ref="F86" r:id="rId1"/>
    <hyperlink ref="F88" r:id="rId2"/>
    <hyperlink ref="F90" r:id="rId3"/>
    <hyperlink ref="F92" r:id="rId4"/>
    <hyperlink ref="F94" r:id="rId5"/>
    <hyperlink ref="F98" r:id="rId6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7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BM99"/>
  <sheetViews>
    <sheetView tabSelected="1" topLeftCell="D76" workbookViewId="0">
      <selection activeCell="G85" sqref="G85"/>
    </sheetView>
  </sheetViews>
  <sheetFormatPr defaultRowHeight="10.199999999999999" x14ac:dyDescent="0.2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3" max="13" width="10.85546875" hidden="1" customWidth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</cols>
  <sheetData>
    <row r="2" spans="2:46" ht="36.9" customHeight="1" x14ac:dyDescent="0.2">
      <c r="L2" s="439" t="s">
        <v>6</v>
      </c>
      <c r="M2" s="428"/>
      <c r="N2" s="428"/>
      <c r="O2" s="428"/>
      <c r="P2" s="428"/>
      <c r="Q2" s="428"/>
      <c r="R2" s="428"/>
      <c r="S2" s="428"/>
      <c r="T2" s="428"/>
      <c r="U2" s="428"/>
      <c r="V2" s="428"/>
      <c r="AT2" s="17" t="s">
        <v>105</v>
      </c>
    </row>
    <row r="3" spans="2:46" ht="6.9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77</v>
      </c>
    </row>
    <row r="4" spans="2:46" ht="24.9" customHeight="1" x14ac:dyDescent="0.2">
      <c r="B4" s="20"/>
      <c r="D4" s="21" t="s">
        <v>106</v>
      </c>
      <c r="L4" s="20"/>
      <c r="M4" s="86" t="s">
        <v>11</v>
      </c>
      <c r="AT4" s="17" t="s">
        <v>4</v>
      </c>
    </row>
    <row r="5" spans="2:46" ht="6.9" customHeight="1" x14ac:dyDescent="0.2">
      <c r="B5" s="20"/>
      <c r="L5" s="20"/>
    </row>
    <row r="6" spans="2:46" ht="12" customHeight="1" x14ac:dyDescent="0.2">
      <c r="B6" s="20"/>
      <c r="D6" s="26" t="s">
        <v>15</v>
      </c>
      <c r="L6" s="20"/>
    </row>
    <row r="7" spans="2:46" ht="16.5" customHeight="1" x14ac:dyDescent="0.2">
      <c r="B7" s="20"/>
      <c r="E7" s="453" t="str">
        <f>'Rekapitulace stavby'!K6</f>
        <v>Zlepšení dopravně-bezpečnostní situace v obci Cehnice</v>
      </c>
      <c r="F7" s="454"/>
      <c r="G7" s="454"/>
      <c r="H7" s="454"/>
      <c r="L7" s="20"/>
    </row>
    <row r="8" spans="2:46" s="1" customFormat="1" ht="12" customHeight="1" x14ac:dyDescent="0.2">
      <c r="B8" s="29"/>
      <c r="D8" s="26" t="s">
        <v>107</v>
      </c>
      <c r="L8" s="29"/>
    </row>
    <row r="9" spans="2:46" s="1" customFormat="1" ht="16.5" customHeight="1" x14ac:dyDescent="0.2">
      <c r="B9" s="29"/>
      <c r="E9" s="430" t="s">
        <v>1345</v>
      </c>
      <c r="F9" s="452"/>
      <c r="G9" s="452"/>
      <c r="H9" s="452"/>
      <c r="L9" s="29"/>
    </row>
    <row r="10" spans="2:46" s="1" customFormat="1" x14ac:dyDescent="0.2">
      <c r="B10" s="29"/>
      <c r="L10" s="29"/>
    </row>
    <row r="11" spans="2:46" s="1" customFormat="1" ht="12" customHeight="1" x14ac:dyDescent="0.2">
      <c r="B11" s="29"/>
      <c r="D11" s="26" t="s">
        <v>17</v>
      </c>
      <c r="F11" s="24" t="s">
        <v>3</v>
      </c>
      <c r="I11" s="26" t="s">
        <v>18</v>
      </c>
      <c r="J11" s="24" t="s">
        <v>3</v>
      </c>
      <c r="L11" s="29"/>
    </row>
    <row r="12" spans="2:46" s="1" customFormat="1" ht="12" customHeight="1" x14ac:dyDescent="0.2">
      <c r="B12" s="29"/>
      <c r="D12" s="26" t="s">
        <v>19</v>
      </c>
      <c r="F12" s="24" t="s">
        <v>20</v>
      </c>
      <c r="I12" s="26" t="s">
        <v>21</v>
      </c>
      <c r="J12" s="46" t="str">
        <f>'Rekapitulace stavby'!AN8</f>
        <v>23. 5. 2023</v>
      </c>
      <c r="L12" s="29"/>
    </row>
    <row r="13" spans="2:46" s="1" customFormat="1" ht="10.95" customHeight="1" x14ac:dyDescent="0.2">
      <c r="B13" s="29"/>
      <c r="L13" s="29"/>
    </row>
    <row r="14" spans="2:46" s="1" customFormat="1" ht="12" customHeight="1" x14ac:dyDescent="0.2">
      <c r="B14" s="29"/>
      <c r="D14" s="26" t="s">
        <v>23</v>
      </c>
      <c r="I14" s="26" t="s">
        <v>24</v>
      </c>
      <c r="J14" s="24" t="s">
        <v>3</v>
      </c>
      <c r="L14" s="29"/>
    </row>
    <row r="15" spans="2:46" s="1" customFormat="1" ht="18" customHeight="1" x14ac:dyDescent="0.2">
      <c r="B15" s="29"/>
      <c r="E15" s="24" t="s">
        <v>20</v>
      </c>
      <c r="I15" s="26" t="s">
        <v>25</v>
      </c>
      <c r="J15" s="24" t="s">
        <v>3</v>
      </c>
      <c r="L15" s="29"/>
    </row>
    <row r="16" spans="2:46" s="1" customFormat="1" ht="6.9" customHeight="1" x14ac:dyDescent="0.2">
      <c r="B16" s="29"/>
      <c r="L16" s="29"/>
    </row>
    <row r="17" spans="2:12" s="1" customFormat="1" ht="12" customHeight="1" x14ac:dyDescent="0.2">
      <c r="B17" s="29"/>
      <c r="D17" s="26" t="s">
        <v>26</v>
      </c>
      <c r="I17" s="26" t="s">
        <v>24</v>
      </c>
      <c r="J17" s="24" t="str">
        <f>'Rekapitulace stavby'!AN13</f>
        <v/>
      </c>
      <c r="L17" s="29"/>
    </row>
    <row r="18" spans="2:12" s="1" customFormat="1" ht="18" customHeight="1" x14ac:dyDescent="0.2">
      <c r="B18" s="29"/>
      <c r="E18" s="427" t="str">
        <f>'Rekapitulace stavby'!E14</f>
        <v xml:space="preserve"> </v>
      </c>
      <c r="F18" s="427"/>
      <c r="G18" s="427"/>
      <c r="H18" s="427"/>
      <c r="I18" s="26" t="s">
        <v>25</v>
      </c>
      <c r="J18" s="24" t="str">
        <f>'Rekapitulace stavby'!AN14</f>
        <v/>
      </c>
      <c r="L18" s="29"/>
    </row>
    <row r="19" spans="2:12" s="1" customFormat="1" ht="6.9" customHeight="1" x14ac:dyDescent="0.2">
      <c r="B19" s="29"/>
      <c r="L19" s="29"/>
    </row>
    <row r="20" spans="2:12" s="1" customFormat="1" ht="12" customHeight="1" x14ac:dyDescent="0.2">
      <c r="B20" s="29"/>
      <c r="D20" s="26" t="s">
        <v>28</v>
      </c>
      <c r="I20" s="26" t="s">
        <v>24</v>
      </c>
      <c r="J20" s="24" t="s">
        <v>3</v>
      </c>
      <c r="L20" s="29"/>
    </row>
    <row r="21" spans="2:12" s="1" customFormat="1" ht="18" customHeight="1" x14ac:dyDescent="0.2">
      <c r="B21" s="29"/>
      <c r="E21" s="24" t="s">
        <v>29</v>
      </c>
      <c r="I21" s="26" t="s">
        <v>25</v>
      </c>
      <c r="J21" s="24" t="s">
        <v>3</v>
      </c>
      <c r="L21" s="29"/>
    </row>
    <row r="22" spans="2:12" s="1" customFormat="1" ht="6.9" customHeight="1" x14ac:dyDescent="0.2">
      <c r="B22" s="29"/>
      <c r="L22" s="29"/>
    </row>
    <row r="23" spans="2:12" s="1" customFormat="1" ht="12" customHeight="1" x14ac:dyDescent="0.2">
      <c r="B23" s="29"/>
      <c r="D23" s="26" t="s">
        <v>31</v>
      </c>
      <c r="I23" s="26" t="s">
        <v>24</v>
      </c>
      <c r="J23" s="24" t="str">
        <f>IF('Rekapitulace stavby'!AN19="","",'Rekapitulace stavby'!AN19)</f>
        <v/>
      </c>
      <c r="L23" s="29"/>
    </row>
    <row r="24" spans="2:12" s="1" customFormat="1" ht="18" customHeight="1" x14ac:dyDescent="0.2">
      <c r="B24" s="29"/>
      <c r="E24" s="24" t="str">
        <f>IF('Rekapitulace stavby'!E20="","",'Rekapitulace stavby'!E20)</f>
        <v xml:space="preserve"> </v>
      </c>
      <c r="I24" s="26" t="s">
        <v>25</v>
      </c>
      <c r="J24" s="24" t="str">
        <f>IF('Rekapitulace stavby'!AN20="","",'Rekapitulace stavby'!AN20)</f>
        <v/>
      </c>
      <c r="L24" s="29"/>
    </row>
    <row r="25" spans="2:12" s="1" customFormat="1" ht="6.9" customHeight="1" x14ac:dyDescent="0.2">
      <c r="B25" s="29"/>
      <c r="L25" s="29"/>
    </row>
    <row r="26" spans="2:12" s="1" customFormat="1" ht="12" customHeight="1" x14ac:dyDescent="0.2">
      <c r="B26" s="29"/>
      <c r="D26" s="26" t="s">
        <v>32</v>
      </c>
      <c r="L26" s="29"/>
    </row>
    <row r="27" spans="2:12" s="7" customFormat="1" ht="71.25" customHeight="1" x14ac:dyDescent="0.2">
      <c r="B27" s="87"/>
      <c r="E27" s="436" t="s">
        <v>33</v>
      </c>
      <c r="F27" s="436"/>
      <c r="G27" s="436"/>
      <c r="H27" s="436"/>
      <c r="L27" s="87"/>
    </row>
    <row r="28" spans="2:12" s="1" customFormat="1" ht="6.9" customHeight="1" x14ac:dyDescent="0.2">
      <c r="B28" s="29"/>
      <c r="L28" s="29"/>
    </row>
    <row r="29" spans="2:12" s="1" customFormat="1" ht="6.9" customHeight="1" x14ac:dyDescent="0.2">
      <c r="B29" s="29"/>
      <c r="D29" s="47"/>
      <c r="E29" s="47"/>
      <c r="F29" s="47"/>
      <c r="G29" s="47"/>
      <c r="H29" s="47"/>
      <c r="I29" s="47"/>
      <c r="J29" s="47"/>
      <c r="K29" s="47"/>
      <c r="L29" s="29"/>
    </row>
    <row r="30" spans="2:12" s="1" customFormat="1" ht="25.35" customHeight="1" x14ac:dyDescent="0.2">
      <c r="B30" s="29"/>
      <c r="D30" s="88" t="s">
        <v>34</v>
      </c>
      <c r="J30" s="59">
        <f>ROUND(J82, 2)</f>
        <v>183000</v>
      </c>
      <c r="L30" s="29"/>
    </row>
    <row r="31" spans="2:12" s="1" customFormat="1" ht="6.9" customHeight="1" x14ac:dyDescent="0.2">
      <c r="B31" s="29"/>
      <c r="D31" s="47"/>
      <c r="E31" s="47"/>
      <c r="F31" s="47"/>
      <c r="G31" s="47"/>
      <c r="H31" s="47"/>
      <c r="I31" s="47"/>
      <c r="J31" s="47"/>
      <c r="K31" s="47"/>
      <c r="L31" s="29"/>
    </row>
    <row r="32" spans="2:12" s="1" customFormat="1" ht="14.4" customHeight="1" x14ac:dyDescent="0.2">
      <c r="B32" s="29"/>
      <c r="F32" s="32" t="s">
        <v>36</v>
      </c>
      <c r="I32" s="32" t="s">
        <v>35</v>
      </c>
      <c r="J32" s="32" t="s">
        <v>37</v>
      </c>
      <c r="L32" s="29"/>
    </row>
    <row r="33" spans="2:12" s="1" customFormat="1" ht="14.4" customHeight="1" x14ac:dyDescent="0.2">
      <c r="B33" s="29"/>
      <c r="D33" s="89" t="s">
        <v>38</v>
      </c>
      <c r="E33" s="26" t="s">
        <v>39</v>
      </c>
      <c r="F33" s="79">
        <f>ROUND((SUM(BE82:BE98)),  2)</f>
        <v>183000</v>
      </c>
      <c r="I33" s="90">
        <v>0.21</v>
      </c>
      <c r="J33" s="79">
        <f>ROUND(((SUM(BE82:BE98))*I33),  2)</f>
        <v>38430</v>
      </c>
      <c r="L33" s="29"/>
    </row>
    <row r="34" spans="2:12" s="1" customFormat="1" ht="14.4" customHeight="1" x14ac:dyDescent="0.2">
      <c r="B34" s="29"/>
      <c r="E34" s="26" t="s">
        <v>40</v>
      </c>
      <c r="F34" s="79">
        <f>ROUND((SUM(BF82:BF98)),  2)</f>
        <v>0</v>
      </c>
      <c r="I34" s="90">
        <v>0.15</v>
      </c>
      <c r="J34" s="79">
        <f>ROUND(((SUM(BF82:BF98))*I34),  2)</f>
        <v>0</v>
      </c>
      <c r="L34" s="29"/>
    </row>
    <row r="35" spans="2:12" s="1" customFormat="1" ht="14.4" hidden="1" customHeight="1" x14ac:dyDescent="0.2">
      <c r="B35" s="29"/>
      <c r="E35" s="26" t="s">
        <v>41</v>
      </c>
      <c r="F35" s="79">
        <f>ROUND((SUM(BG82:BG98)),  2)</f>
        <v>0</v>
      </c>
      <c r="I35" s="90">
        <v>0.21</v>
      </c>
      <c r="J35" s="79">
        <f>0</f>
        <v>0</v>
      </c>
      <c r="L35" s="29"/>
    </row>
    <row r="36" spans="2:12" s="1" customFormat="1" ht="14.4" hidden="1" customHeight="1" x14ac:dyDescent="0.2">
      <c r="B36" s="29"/>
      <c r="E36" s="26" t="s">
        <v>42</v>
      </c>
      <c r="F36" s="79">
        <f>ROUND((SUM(BH82:BH98)),  2)</f>
        <v>0</v>
      </c>
      <c r="I36" s="90">
        <v>0.15</v>
      </c>
      <c r="J36" s="79">
        <f>0</f>
        <v>0</v>
      </c>
      <c r="L36" s="29"/>
    </row>
    <row r="37" spans="2:12" s="1" customFormat="1" ht="14.4" hidden="1" customHeight="1" x14ac:dyDescent="0.2">
      <c r="B37" s="29"/>
      <c r="E37" s="26" t="s">
        <v>43</v>
      </c>
      <c r="F37" s="79">
        <f>ROUND((SUM(BI82:BI98)),  2)</f>
        <v>0</v>
      </c>
      <c r="I37" s="90">
        <v>0</v>
      </c>
      <c r="J37" s="79">
        <f>0</f>
        <v>0</v>
      </c>
      <c r="L37" s="29"/>
    </row>
    <row r="38" spans="2:12" s="1" customFormat="1" ht="6.9" customHeight="1" x14ac:dyDescent="0.2">
      <c r="B38" s="29"/>
      <c r="L38" s="29"/>
    </row>
    <row r="39" spans="2:12" s="1" customFormat="1" ht="25.35" customHeight="1" x14ac:dyDescent="0.2">
      <c r="B39" s="29"/>
      <c r="C39" s="91"/>
      <c r="D39" s="92" t="s">
        <v>44</v>
      </c>
      <c r="E39" s="50"/>
      <c r="F39" s="50"/>
      <c r="G39" s="93" t="s">
        <v>45</v>
      </c>
      <c r="H39" s="94" t="s">
        <v>46</v>
      </c>
      <c r="I39" s="50"/>
      <c r="J39" s="95">
        <f>SUM(J30:J37)</f>
        <v>221430</v>
      </c>
      <c r="K39" s="96"/>
      <c r="L39" s="29"/>
    </row>
    <row r="40" spans="2:12" s="1" customFormat="1" ht="14.4" customHeight="1" x14ac:dyDescent="0.2">
      <c r="B40" s="38"/>
      <c r="C40" s="39"/>
      <c r="D40" s="39"/>
      <c r="E40" s="39"/>
      <c r="F40" s="39"/>
      <c r="G40" s="39"/>
      <c r="H40" s="39"/>
      <c r="I40" s="39"/>
      <c r="J40" s="39"/>
      <c r="K40" s="39"/>
      <c r="L40" s="29"/>
    </row>
    <row r="44" spans="2:12" s="1" customFormat="1" ht="6.9" customHeight="1" x14ac:dyDescent="0.2">
      <c r="B44" s="40"/>
      <c r="C44" s="41"/>
      <c r="D44" s="41"/>
      <c r="E44" s="41"/>
      <c r="F44" s="41"/>
      <c r="G44" s="41"/>
      <c r="H44" s="41"/>
      <c r="I44" s="41"/>
      <c r="J44" s="41"/>
      <c r="K44" s="41"/>
      <c r="L44" s="29"/>
    </row>
    <row r="45" spans="2:12" s="1" customFormat="1" ht="24.9" customHeight="1" x14ac:dyDescent="0.2">
      <c r="B45" s="29"/>
      <c r="C45" s="21" t="s">
        <v>111</v>
      </c>
      <c r="L45" s="29"/>
    </row>
    <row r="46" spans="2:12" s="1" customFormat="1" ht="6.9" customHeight="1" x14ac:dyDescent="0.2">
      <c r="B46" s="29"/>
      <c r="L46" s="29"/>
    </row>
    <row r="47" spans="2:12" s="1" customFormat="1" ht="12" customHeight="1" x14ac:dyDescent="0.2">
      <c r="B47" s="29"/>
      <c r="C47" s="26" t="s">
        <v>15</v>
      </c>
      <c r="L47" s="29"/>
    </row>
    <row r="48" spans="2:12" s="1" customFormat="1" ht="16.5" customHeight="1" x14ac:dyDescent="0.2">
      <c r="B48" s="29"/>
      <c r="E48" s="453" t="str">
        <f>E7</f>
        <v>Zlepšení dopravně-bezpečnostní situace v obci Cehnice</v>
      </c>
      <c r="F48" s="454"/>
      <c r="G48" s="454"/>
      <c r="H48" s="454"/>
      <c r="L48" s="29"/>
    </row>
    <row r="49" spans="2:47" s="1" customFormat="1" ht="12" customHeight="1" x14ac:dyDescent="0.2">
      <c r="B49" s="29"/>
      <c r="C49" s="26" t="s">
        <v>107</v>
      </c>
      <c r="L49" s="29"/>
    </row>
    <row r="50" spans="2:47" s="1" customFormat="1" ht="16.5" customHeight="1" x14ac:dyDescent="0.2">
      <c r="B50" s="29"/>
      <c r="E50" s="430" t="str">
        <f>E9</f>
        <v>VRN - Vedlejší a ostatní náklady - doprovodná část projektu - OSTATNÍ</v>
      </c>
      <c r="F50" s="452"/>
      <c r="G50" s="452"/>
      <c r="H50" s="452"/>
      <c r="L50" s="29"/>
    </row>
    <row r="51" spans="2:47" s="1" customFormat="1" ht="6.9" customHeight="1" x14ac:dyDescent="0.2">
      <c r="B51" s="29"/>
      <c r="L51" s="29"/>
    </row>
    <row r="52" spans="2:47" s="1" customFormat="1" ht="12" customHeight="1" x14ac:dyDescent="0.2">
      <c r="B52" s="29"/>
      <c r="C52" s="26" t="s">
        <v>19</v>
      </c>
      <c r="F52" s="24" t="str">
        <f>F12</f>
        <v>Obec Cehnice</v>
      </c>
      <c r="I52" s="26" t="s">
        <v>21</v>
      </c>
      <c r="J52" s="46" t="str">
        <f>IF(J12="","",J12)</f>
        <v>23. 5. 2023</v>
      </c>
      <c r="L52" s="29"/>
    </row>
    <row r="53" spans="2:47" s="1" customFormat="1" ht="6.9" customHeight="1" x14ac:dyDescent="0.2">
      <c r="B53" s="29"/>
      <c r="L53" s="29"/>
    </row>
    <row r="54" spans="2:47" s="1" customFormat="1" ht="15.15" customHeight="1" x14ac:dyDescent="0.2">
      <c r="B54" s="29"/>
      <c r="C54" s="26" t="s">
        <v>23</v>
      </c>
      <c r="F54" s="24" t="str">
        <f>E15</f>
        <v>Obec Cehnice</v>
      </c>
      <c r="I54" s="26" t="s">
        <v>28</v>
      </c>
      <c r="J54" s="27" t="str">
        <f>E21</f>
        <v>INVENTE s.r.o.</v>
      </c>
      <c r="L54" s="29"/>
    </row>
    <row r="55" spans="2:47" s="1" customFormat="1" ht="15.15" customHeight="1" x14ac:dyDescent="0.2">
      <c r="B55" s="29"/>
      <c r="C55" s="26" t="s">
        <v>26</v>
      </c>
      <c r="F55" s="24" t="str">
        <f>IF(E18="","",E18)</f>
        <v xml:space="preserve"> </v>
      </c>
      <c r="I55" s="26" t="s">
        <v>31</v>
      </c>
      <c r="J55" s="27" t="str">
        <f>E24</f>
        <v xml:space="preserve"> </v>
      </c>
      <c r="L55" s="29"/>
    </row>
    <row r="56" spans="2:47" s="1" customFormat="1" ht="10.35" customHeight="1" x14ac:dyDescent="0.2">
      <c r="B56" s="29"/>
      <c r="L56" s="29"/>
    </row>
    <row r="57" spans="2:47" s="1" customFormat="1" ht="29.25" customHeight="1" x14ac:dyDescent="0.2">
      <c r="B57" s="29"/>
      <c r="C57" s="97" t="s">
        <v>112</v>
      </c>
      <c r="D57" s="91"/>
      <c r="E57" s="91"/>
      <c r="F57" s="91"/>
      <c r="G57" s="91"/>
      <c r="H57" s="91"/>
      <c r="I57" s="91"/>
      <c r="J57" s="98" t="s">
        <v>113</v>
      </c>
      <c r="K57" s="91"/>
      <c r="L57" s="29"/>
    </row>
    <row r="58" spans="2:47" s="1" customFormat="1" ht="10.35" customHeight="1" x14ac:dyDescent="0.2">
      <c r="B58" s="29"/>
      <c r="L58" s="29"/>
    </row>
    <row r="59" spans="2:47" s="1" customFormat="1" ht="22.95" customHeight="1" x14ac:dyDescent="0.2">
      <c r="B59" s="29"/>
      <c r="C59" s="99" t="s">
        <v>66</v>
      </c>
      <c r="J59" s="59">
        <f>J82</f>
        <v>183000</v>
      </c>
      <c r="L59" s="29"/>
      <c r="AU59" s="17" t="s">
        <v>114</v>
      </c>
    </row>
    <row r="60" spans="2:47" s="8" customFormat="1" ht="24.9" customHeight="1" x14ac:dyDescent="0.2">
      <c r="B60" s="100"/>
      <c r="D60" s="101" t="s">
        <v>651</v>
      </c>
      <c r="E60" s="102"/>
      <c r="F60" s="102"/>
      <c r="G60" s="102"/>
      <c r="H60" s="102"/>
      <c r="I60" s="102"/>
      <c r="J60" s="103">
        <f>J83</f>
        <v>183000</v>
      </c>
      <c r="L60" s="100"/>
    </row>
    <row r="61" spans="2:47" s="9" customFormat="1" ht="19.95" customHeight="1" x14ac:dyDescent="0.2">
      <c r="B61" s="104"/>
      <c r="D61" s="105" t="s">
        <v>1052</v>
      </c>
      <c r="E61" s="106"/>
      <c r="F61" s="106"/>
      <c r="G61" s="106"/>
      <c r="H61" s="106"/>
      <c r="I61" s="106"/>
      <c r="J61" s="107">
        <f>J84</f>
        <v>93000</v>
      </c>
      <c r="L61" s="104"/>
    </row>
    <row r="62" spans="2:47" s="9" customFormat="1" ht="19.95" customHeight="1" x14ac:dyDescent="0.2">
      <c r="B62" s="104"/>
      <c r="D62" s="105" t="s">
        <v>652</v>
      </c>
      <c r="E62" s="106"/>
      <c r="F62" s="106"/>
      <c r="G62" s="106"/>
      <c r="H62" s="106"/>
      <c r="I62" s="106"/>
      <c r="J62" s="107">
        <f>J96</f>
        <v>90000</v>
      </c>
      <c r="L62" s="104"/>
    </row>
    <row r="63" spans="2:47" s="1" customFormat="1" ht="21.75" customHeight="1" x14ac:dyDescent="0.2">
      <c r="B63" s="29"/>
      <c r="L63" s="29"/>
    </row>
    <row r="64" spans="2:47" s="1" customFormat="1" ht="6.9" customHeight="1" x14ac:dyDescent="0.2">
      <c r="B64" s="38"/>
      <c r="C64" s="39"/>
      <c r="D64" s="39"/>
      <c r="E64" s="39"/>
      <c r="F64" s="39"/>
      <c r="G64" s="39"/>
      <c r="H64" s="39"/>
      <c r="I64" s="39"/>
      <c r="J64" s="39"/>
      <c r="K64" s="39"/>
      <c r="L64" s="29"/>
    </row>
    <row r="68" spans="2:12" s="1" customFormat="1" ht="6.9" customHeight="1" x14ac:dyDescent="0.2">
      <c r="B68" s="40"/>
      <c r="C68" s="41"/>
      <c r="D68" s="41"/>
      <c r="E68" s="41"/>
      <c r="F68" s="41"/>
      <c r="G68" s="41"/>
      <c r="H68" s="41"/>
      <c r="I68" s="41"/>
      <c r="J68" s="41"/>
      <c r="K68" s="41"/>
      <c r="L68" s="29"/>
    </row>
    <row r="69" spans="2:12" s="1" customFormat="1" ht="24.9" customHeight="1" x14ac:dyDescent="0.2">
      <c r="B69" s="29"/>
      <c r="C69" s="21" t="s">
        <v>124</v>
      </c>
      <c r="L69" s="29"/>
    </row>
    <row r="70" spans="2:12" s="1" customFormat="1" ht="6.9" customHeight="1" x14ac:dyDescent="0.2">
      <c r="B70" s="29"/>
      <c r="L70" s="29"/>
    </row>
    <row r="71" spans="2:12" s="1" customFormat="1" ht="12" customHeight="1" x14ac:dyDescent="0.2">
      <c r="B71" s="29"/>
      <c r="C71" s="26" t="s">
        <v>15</v>
      </c>
      <c r="L71" s="29"/>
    </row>
    <row r="72" spans="2:12" s="1" customFormat="1" ht="16.5" customHeight="1" x14ac:dyDescent="0.2">
      <c r="B72" s="29"/>
      <c r="E72" s="453" t="str">
        <f>E7</f>
        <v>Zlepšení dopravně-bezpečnostní situace v obci Cehnice</v>
      </c>
      <c r="F72" s="454"/>
      <c r="G72" s="454"/>
      <c r="H72" s="454"/>
      <c r="L72" s="29"/>
    </row>
    <row r="73" spans="2:12" s="1" customFormat="1" ht="12" customHeight="1" x14ac:dyDescent="0.2">
      <c r="B73" s="29"/>
      <c r="C73" s="26" t="s">
        <v>107</v>
      </c>
      <c r="L73" s="29"/>
    </row>
    <row r="74" spans="2:12" s="1" customFormat="1" ht="16.5" customHeight="1" x14ac:dyDescent="0.2">
      <c r="B74" s="29"/>
      <c r="E74" s="430" t="str">
        <f>E9</f>
        <v>VRN - Vedlejší a ostatní náklady - doprovodná část projektu - OSTATNÍ</v>
      </c>
      <c r="F74" s="452"/>
      <c r="G74" s="452"/>
      <c r="H74" s="452"/>
      <c r="L74" s="29"/>
    </row>
    <row r="75" spans="2:12" s="1" customFormat="1" ht="6.9" customHeight="1" x14ac:dyDescent="0.2">
      <c r="B75" s="29"/>
      <c r="L75" s="29"/>
    </row>
    <row r="76" spans="2:12" s="1" customFormat="1" ht="12" customHeight="1" x14ac:dyDescent="0.2">
      <c r="B76" s="29"/>
      <c r="C76" s="26" t="s">
        <v>19</v>
      </c>
      <c r="F76" s="24" t="str">
        <f>F12</f>
        <v>Obec Cehnice</v>
      </c>
      <c r="I76" s="26" t="s">
        <v>21</v>
      </c>
      <c r="J76" s="46" t="str">
        <f>IF(J12="","",J12)</f>
        <v>23. 5. 2023</v>
      </c>
      <c r="L76" s="29"/>
    </row>
    <row r="77" spans="2:12" s="1" customFormat="1" ht="6.9" customHeight="1" x14ac:dyDescent="0.2">
      <c r="B77" s="29"/>
      <c r="L77" s="29"/>
    </row>
    <row r="78" spans="2:12" s="1" customFormat="1" ht="15.15" customHeight="1" x14ac:dyDescent="0.2">
      <c r="B78" s="29"/>
      <c r="C78" s="26" t="s">
        <v>23</v>
      </c>
      <c r="F78" s="24" t="str">
        <f>E15</f>
        <v>Obec Cehnice</v>
      </c>
      <c r="I78" s="26" t="s">
        <v>28</v>
      </c>
      <c r="J78" s="27" t="str">
        <f>E21</f>
        <v>INVENTE s.r.o.</v>
      </c>
      <c r="L78" s="29"/>
    </row>
    <row r="79" spans="2:12" s="1" customFormat="1" ht="15.15" customHeight="1" x14ac:dyDescent="0.2">
      <c r="B79" s="29"/>
      <c r="C79" s="26" t="s">
        <v>26</v>
      </c>
      <c r="F79" s="24" t="str">
        <f>IF(E18="","",E18)</f>
        <v xml:space="preserve"> </v>
      </c>
      <c r="I79" s="26" t="s">
        <v>31</v>
      </c>
      <c r="J79" s="27" t="str">
        <f>E24</f>
        <v xml:space="preserve"> </v>
      </c>
      <c r="L79" s="29"/>
    </row>
    <row r="80" spans="2:12" s="1" customFormat="1" ht="10.35" customHeight="1" x14ac:dyDescent="0.2">
      <c r="B80" s="29"/>
      <c r="L80" s="29"/>
    </row>
    <row r="81" spans="2:65" s="10" customFormat="1" ht="29.25" customHeight="1" x14ac:dyDescent="0.2">
      <c r="B81" s="108"/>
      <c r="C81" s="109" t="s">
        <v>125</v>
      </c>
      <c r="D81" s="110" t="s">
        <v>53</v>
      </c>
      <c r="E81" s="110" t="s">
        <v>49</v>
      </c>
      <c r="F81" s="110" t="s">
        <v>50</v>
      </c>
      <c r="G81" s="110" t="s">
        <v>126</v>
      </c>
      <c r="H81" s="110" t="s">
        <v>127</v>
      </c>
      <c r="I81" s="110" t="s">
        <v>128</v>
      </c>
      <c r="J81" s="110" t="s">
        <v>113</v>
      </c>
      <c r="K81" s="111" t="s">
        <v>129</v>
      </c>
      <c r="L81" s="108"/>
      <c r="M81" s="52" t="s">
        <v>3</v>
      </c>
      <c r="N81" s="53" t="s">
        <v>38</v>
      </c>
      <c r="O81" s="53" t="s">
        <v>130</v>
      </c>
      <c r="P81" s="53" t="s">
        <v>131</v>
      </c>
      <c r="Q81" s="53" t="s">
        <v>132</v>
      </c>
      <c r="R81" s="53" t="s">
        <v>133</v>
      </c>
      <c r="S81" s="53" t="s">
        <v>134</v>
      </c>
      <c r="T81" s="54" t="s">
        <v>135</v>
      </c>
    </row>
    <row r="82" spans="2:65" s="1" customFormat="1" ht="22.95" customHeight="1" x14ac:dyDescent="0.3">
      <c r="B82" s="29"/>
      <c r="C82" s="57" t="s">
        <v>136</v>
      </c>
      <c r="J82" s="112">
        <f>BK82</f>
        <v>183000</v>
      </c>
      <c r="L82" s="29"/>
      <c r="M82" s="55"/>
      <c r="N82" s="47"/>
      <c r="O82" s="47"/>
      <c r="P82" s="113">
        <f>P83</f>
        <v>0</v>
      </c>
      <c r="Q82" s="47"/>
      <c r="R82" s="113">
        <f>R83</f>
        <v>0</v>
      </c>
      <c r="S82" s="47"/>
      <c r="T82" s="114">
        <f>T83</f>
        <v>0</v>
      </c>
      <c r="AT82" s="17" t="s">
        <v>67</v>
      </c>
      <c r="AU82" s="17" t="s">
        <v>114</v>
      </c>
      <c r="BK82" s="115">
        <f>BK83</f>
        <v>183000</v>
      </c>
    </row>
    <row r="83" spans="2:65" s="11" customFormat="1" ht="25.95" customHeight="1" x14ac:dyDescent="0.25">
      <c r="B83" s="116"/>
      <c r="D83" s="117" t="s">
        <v>67</v>
      </c>
      <c r="E83" s="118" t="s">
        <v>102</v>
      </c>
      <c r="F83" s="118" t="s">
        <v>691</v>
      </c>
      <c r="J83" s="119">
        <f>BK83</f>
        <v>183000</v>
      </c>
      <c r="L83" s="116"/>
      <c r="M83" s="120"/>
      <c r="P83" s="121">
        <f>P84+P96</f>
        <v>0</v>
      </c>
      <c r="R83" s="121">
        <f>R84+R96</f>
        <v>0</v>
      </c>
      <c r="T83" s="122">
        <f>T84+T96</f>
        <v>0</v>
      </c>
      <c r="AR83" s="117" t="s">
        <v>167</v>
      </c>
      <c r="AT83" s="123" t="s">
        <v>67</v>
      </c>
      <c r="AU83" s="123" t="s">
        <v>68</v>
      </c>
      <c r="AY83" s="117" t="s">
        <v>139</v>
      </c>
      <c r="BK83" s="124">
        <f>BK84+BK96</f>
        <v>183000</v>
      </c>
    </row>
    <row r="84" spans="2:65" s="11" customFormat="1" ht="22.95" customHeight="1" x14ac:dyDescent="0.25">
      <c r="B84" s="116"/>
      <c r="D84" s="117" t="s">
        <v>67</v>
      </c>
      <c r="E84" s="125" t="s">
        <v>1053</v>
      </c>
      <c r="F84" s="125" t="s">
        <v>1054</v>
      </c>
      <c r="J84" s="126">
        <f>BK84</f>
        <v>93000</v>
      </c>
      <c r="L84" s="116"/>
      <c r="M84" s="120"/>
      <c r="P84" s="121">
        <f>SUM(P85:P95)</f>
        <v>0</v>
      </c>
      <c r="R84" s="121">
        <f>SUM(R85:R95)</f>
        <v>0</v>
      </c>
      <c r="T84" s="122">
        <f>SUM(T85:T95)</f>
        <v>0</v>
      </c>
      <c r="AR84" s="117" t="s">
        <v>167</v>
      </c>
      <c r="AT84" s="123" t="s">
        <v>67</v>
      </c>
      <c r="AU84" s="123" t="s">
        <v>75</v>
      </c>
      <c r="AY84" s="117" t="s">
        <v>139</v>
      </c>
      <c r="BK84" s="124">
        <f>SUM(BK85:BK95)</f>
        <v>93000</v>
      </c>
    </row>
    <row r="85" spans="2:65" s="1" customFormat="1" ht="16.5" customHeight="1" x14ac:dyDescent="0.2">
      <c r="B85" s="127"/>
      <c r="C85" s="128" t="s">
        <v>75</v>
      </c>
      <c r="D85" s="128" t="s">
        <v>141</v>
      </c>
      <c r="E85" s="129" t="s">
        <v>1055</v>
      </c>
      <c r="F85" s="130" t="s">
        <v>1056</v>
      </c>
      <c r="G85" s="131" t="s">
        <v>696</v>
      </c>
      <c r="H85" s="132">
        <v>1</v>
      </c>
      <c r="I85" s="133">
        <v>18000</v>
      </c>
      <c r="J85" s="133">
        <f>ROUND(I85*H85,2)</f>
        <v>18000</v>
      </c>
      <c r="K85" s="130" t="s">
        <v>145</v>
      </c>
      <c r="L85" s="29"/>
      <c r="M85" s="134" t="s">
        <v>3</v>
      </c>
      <c r="N85" s="135" t="s">
        <v>39</v>
      </c>
      <c r="O85" s="136">
        <v>0</v>
      </c>
      <c r="P85" s="136">
        <f>O85*H85</f>
        <v>0</v>
      </c>
      <c r="Q85" s="136">
        <v>0</v>
      </c>
      <c r="R85" s="136">
        <f>Q85*H85</f>
        <v>0</v>
      </c>
      <c r="S85" s="136">
        <v>0</v>
      </c>
      <c r="T85" s="137">
        <f>S85*H85</f>
        <v>0</v>
      </c>
      <c r="AR85" s="138" t="s">
        <v>1057</v>
      </c>
      <c r="AT85" s="138" t="s">
        <v>141</v>
      </c>
      <c r="AU85" s="138" t="s">
        <v>77</v>
      </c>
      <c r="AY85" s="17" t="s">
        <v>139</v>
      </c>
      <c r="BE85" s="139">
        <f>IF(N85="základní",J85,0)</f>
        <v>18000</v>
      </c>
      <c r="BF85" s="139">
        <f>IF(N85="snížená",J85,0)</f>
        <v>0</v>
      </c>
      <c r="BG85" s="139">
        <f>IF(N85="zákl. přenesená",J85,0)</f>
        <v>0</v>
      </c>
      <c r="BH85" s="139">
        <f>IF(N85="sníž. přenesená",J85,0)</f>
        <v>0</v>
      </c>
      <c r="BI85" s="139">
        <f>IF(N85="nulová",J85,0)</f>
        <v>0</v>
      </c>
      <c r="BJ85" s="17" t="s">
        <v>75</v>
      </c>
      <c r="BK85" s="139">
        <f>ROUND(I85*H85,2)</f>
        <v>18000</v>
      </c>
      <c r="BL85" s="17" t="s">
        <v>1057</v>
      </c>
      <c r="BM85" s="138" t="s">
        <v>1058</v>
      </c>
    </row>
    <row r="86" spans="2:65" s="1" customFormat="1" x14ac:dyDescent="0.2">
      <c r="B86" s="29"/>
      <c r="D86" s="140" t="s">
        <v>147</v>
      </c>
      <c r="F86" s="141" t="s">
        <v>1059</v>
      </c>
      <c r="L86" s="29"/>
      <c r="M86" s="142"/>
      <c r="T86" s="49"/>
      <c r="AT86" s="17" t="s">
        <v>147</v>
      </c>
      <c r="AU86" s="17" t="s">
        <v>77</v>
      </c>
    </row>
    <row r="87" spans="2:65" s="1" customFormat="1" ht="16.5" customHeight="1" x14ac:dyDescent="0.2">
      <c r="B87" s="127"/>
      <c r="C87" s="128" t="s">
        <v>77</v>
      </c>
      <c r="D87" s="128" t="s">
        <v>141</v>
      </c>
      <c r="E87" s="129" t="s">
        <v>1060</v>
      </c>
      <c r="F87" s="130" t="s">
        <v>1061</v>
      </c>
      <c r="G87" s="131" t="s">
        <v>696</v>
      </c>
      <c r="H87" s="132">
        <v>0</v>
      </c>
      <c r="I87" s="133">
        <v>15000</v>
      </c>
      <c r="J87" s="133">
        <f>ROUND(I87*H87,2)</f>
        <v>0</v>
      </c>
      <c r="K87" s="130" t="s">
        <v>145</v>
      </c>
      <c r="L87" s="29"/>
      <c r="M87" s="134" t="s">
        <v>3</v>
      </c>
      <c r="N87" s="135" t="s">
        <v>39</v>
      </c>
      <c r="O87" s="136">
        <v>0</v>
      </c>
      <c r="P87" s="136">
        <f>O87*H87</f>
        <v>0</v>
      </c>
      <c r="Q87" s="136">
        <v>0</v>
      </c>
      <c r="R87" s="136">
        <f>Q87*H87</f>
        <v>0</v>
      </c>
      <c r="S87" s="136">
        <v>0</v>
      </c>
      <c r="T87" s="137">
        <f>S87*H87</f>
        <v>0</v>
      </c>
      <c r="AR87" s="138" t="s">
        <v>146</v>
      </c>
      <c r="AT87" s="138" t="s">
        <v>141</v>
      </c>
      <c r="AU87" s="138" t="s">
        <v>77</v>
      </c>
      <c r="AY87" s="17" t="s">
        <v>139</v>
      </c>
      <c r="BE87" s="139">
        <f>IF(N87="základní",J87,0)</f>
        <v>0</v>
      </c>
      <c r="BF87" s="139">
        <f>IF(N87="snížená",J87,0)</f>
        <v>0</v>
      </c>
      <c r="BG87" s="139">
        <f>IF(N87="zákl. přenesená",J87,0)</f>
        <v>0</v>
      </c>
      <c r="BH87" s="139">
        <f>IF(N87="sníž. přenesená",J87,0)</f>
        <v>0</v>
      </c>
      <c r="BI87" s="139">
        <f>IF(N87="nulová",J87,0)</f>
        <v>0</v>
      </c>
      <c r="BJ87" s="17" t="s">
        <v>75</v>
      </c>
      <c r="BK87" s="139">
        <f>ROUND(I87*H87,2)</f>
        <v>0</v>
      </c>
      <c r="BL87" s="17" t="s">
        <v>146</v>
      </c>
      <c r="BM87" s="138" t="s">
        <v>77</v>
      </c>
    </row>
    <row r="88" spans="2:65" s="1" customFormat="1" x14ac:dyDescent="0.2">
      <c r="B88" s="29"/>
      <c r="D88" s="140" t="s">
        <v>147</v>
      </c>
      <c r="F88" s="141" t="s">
        <v>1062</v>
      </c>
      <c r="L88" s="29"/>
      <c r="M88" s="142"/>
      <c r="T88" s="49"/>
      <c r="AT88" s="17" t="s">
        <v>147</v>
      </c>
      <c r="AU88" s="17" t="s">
        <v>77</v>
      </c>
    </row>
    <row r="89" spans="2:65" s="1" customFormat="1" ht="16.5" customHeight="1" x14ac:dyDescent="0.2">
      <c r="B89" s="127"/>
      <c r="C89" s="128" t="s">
        <v>157</v>
      </c>
      <c r="D89" s="128" t="s">
        <v>141</v>
      </c>
      <c r="E89" s="129" t="s">
        <v>1063</v>
      </c>
      <c r="F89" s="130" t="s">
        <v>1064</v>
      </c>
      <c r="G89" s="131" t="s">
        <v>696</v>
      </c>
      <c r="H89" s="132">
        <v>0</v>
      </c>
      <c r="I89" s="133">
        <v>25000</v>
      </c>
      <c r="J89" s="133">
        <f>ROUND(I89*H89,2)</f>
        <v>0</v>
      </c>
      <c r="K89" s="130" t="s">
        <v>145</v>
      </c>
      <c r="L89" s="29"/>
      <c r="M89" s="134" t="s">
        <v>3</v>
      </c>
      <c r="N89" s="135" t="s">
        <v>39</v>
      </c>
      <c r="O89" s="136">
        <v>0</v>
      </c>
      <c r="P89" s="136">
        <f>O89*H89</f>
        <v>0</v>
      </c>
      <c r="Q89" s="136">
        <v>0</v>
      </c>
      <c r="R89" s="136">
        <f>Q89*H89</f>
        <v>0</v>
      </c>
      <c r="S89" s="136">
        <v>0</v>
      </c>
      <c r="T89" s="137">
        <f>S89*H89</f>
        <v>0</v>
      </c>
      <c r="AR89" s="138" t="s">
        <v>146</v>
      </c>
      <c r="AT89" s="138" t="s">
        <v>141</v>
      </c>
      <c r="AU89" s="138" t="s">
        <v>77</v>
      </c>
      <c r="AY89" s="17" t="s">
        <v>139</v>
      </c>
      <c r="BE89" s="139">
        <f>IF(N89="základní",J89,0)</f>
        <v>0</v>
      </c>
      <c r="BF89" s="139">
        <f>IF(N89="snížená",J89,0)</f>
        <v>0</v>
      </c>
      <c r="BG89" s="139">
        <f>IF(N89="zákl. přenesená",J89,0)</f>
        <v>0</v>
      </c>
      <c r="BH89" s="139">
        <f>IF(N89="sníž. přenesená",J89,0)</f>
        <v>0</v>
      </c>
      <c r="BI89" s="139">
        <f>IF(N89="nulová",J89,0)</f>
        <v>0</v>
      </c>
      <c r="BJ89" s="17" t="s">
        <v>75</v>
      </c>
      <c r="BK89" s="139">
        <f>ROUND(I89*H89,2)</f>
        <v>0</v>
      </c>
      <c r="BL89" s="17" t="s">
        <v>146</v>
      </c>
      <c r="BM89" s="138" t="s">
        <v>146</v>
      </c>
    </row>
    <row r="90" spans="2:65" s="1" customFormat="1" x14ac:dyDescent="0.2">
      <c r="B90" s="29"/>
      <c r="D90" s="140" t="s">
        <v>147</v>
      </c>
      <c r="F90" s="141" t="s">
        <v>1065</v>
      </c>
      <c r="L90" s="29"/>
      <c r="M90" s="142"/>
      <c r="T90" s="49"/>
      <c r="AT90" s="17" t="s">
        <v>147</v>
      </c>
      <c r="AU90" s="17" t="s">
        <v>77</v>
      </c>
    </row>
    <row r="91" spans="2:65" s="1" customFormat="1" ht="16.5" customHeight="1" x14ac:dyDescent="0.2">
      <c r="B91" s="127"/>
      <c r="C91" s="128" t="s">
        <v>146</v>
      </c>
      <c r="D91" s="128" t="s">
        <v>141</v>
      </c>
      <c r="E91" s="129" t="s">
        <v>1066</v>
      </c>
      <c r="F91" s="130" t="s">
        <v>1067</v>
      </c>
      <c r="G91" s="131" t="s">
        <v>696</v>
      </c>
      <c r="H91" s="132">
        <v>0</v>
      </c>
      <c r="I91" s="133">
        <v>15000</v>
      </c>
      <c r="J91" s="133">
        <f>ROUND(I91*H91,2)</f>
        <v>0</v>
      </c>
      <c r="K91" s="130" t="s">
        <v>145</v>
      </c>
      <c r="L91" s="29"/>
      <c r="M91" s="134" t="s">
        <v>3</v>
      </c>
      <c r="N91" s="135" t="s">
        <v>39</v>
      </c>
      <c r="O91" s="136">
        <v>0</v>
      </c>
      <c r="P91" s="136">
        <f>O91*H91</f>
        <v>0</v>
      </c>
      <c r="Q91" s="136">
        <v>0</v>
      </c>
      <c r="R91" s="136">
        <f>Q91*H91</f>
        <v>0</v>
      </c>
      <c r="S91" s="136">
        <v>0</v>
      </c>
      <c r="T91" s="137">
        <f>S91*H91</f>
        <v>0</v>
      </c>
      <c r="AR91" s="138" t="s">
        <v>146</v>
      </c>
      <c r="AT91" s="138" t="s">
        <v>141</v>
      </c>
      <c r="AU91" s="138" t="s">
        <v>77</v>
      </c>
      <c r="AY91" s="17" t="s">
        <v>139</v>
      </c>
      <c r="BE91" s="139">
        <f>IF(N91="základní",J91,0)</f>
        <v>0</v>
      </c>
      <c r="BF91" s="139">
        <f>IF(N91="snížená",J91,0)</f>
        <v>0</v>
      </c>
      <c r="BG91" s="139">
        <f>IF(N91="zákl. přenesená",J91,0)</f>
        <v>0</v>
      </c>
      <c r="BH91" s="139">
        <f>IF(N91="sníž. přenesená",J91,0)</f>
        <v>0</v>
      </c>
      <c r="BI91" s="139">
        <f>IF(N91="nulová",J91,0)</f>
        <v>0</v>
      </c>
      <c r="BJ91" s="17" t="s">
        <v>75</v>
      </c>
      <c r="BK91" s="139">
        <f>ROUND(I91*H91,2)</f>
        <v>0</v>
      </c>
      <c r="BL91" s="17" t="s">
        <v>146</v>
      </c>
      <c r="BM91" s="138" t="s">
        <v>160</v>
      </c>
    </row>
    <row r="92" spans="2:65" s="1" customFormat="1" x14ac:dyDescent="0.2">
      <c r="B92" s="29"/>
      <c r="D92" s="140" t="s">
        <v>147</v>
      </c>
      <c r="F92" s="141" t="s">
        <v>1068</v>
      </c>
      <c r="L92" s="29"/>
      <c r="M92" s="142"/>
      <c r="T92" s="49"/>
      <c r="AT92" s="17" t="s">
        <v>147</v>
      </c>
      <c r="AU92" s="17" t="s">
        <v>77</v>
      </c>
    </row>
    <row r="93" spans="2:65" s="1" customFormat="1" ht="16.5" customHeight="1" x14ac:dyDescent="0.2">
      <c r="B93" s="127"/>
      <c r="C93" s="128" t="s">
        <v>167</v>
      </c>
      <c r="D93" s="128" t="s">
        <v>141</v>
      </c>
      <c r="E93" s="129" t="s">
        <v>1069</v>
      </c>
      <c r="F93" s="130" t="s">
        <v>1070</v>
      </c>
      <c r="G93" s="131" t="s">
        <v>696</v>
      </c>
      <c r="H93" s="132">
        <v>1</v>
      </c>
      <c r="I93" s="133">
        <v>45000</v>
      </c>
      <c r="J93" s="133">
        <f>ROUND(I93*H93,2)</f>
        <v>45000</v>
      </c>
      <c r="K93" s="130" t="s">
        <v>145</v>
      </c>
      <c r="L93" s="29"/>
      <c r="M93" s="134" t="s">
        <v>3</v>
      </c>
      <c r="N93" s="135" t="s">
        <v>39</v>
      </c>
      <c r="O93" s="136">
        <v>0</v>
      </c>
      <c r="P93" s="136">
        <f>O93*H93</f>
        <v>0</v>
      </c>
      <c r="Q93" s="136">
        <v>0</v>
      </c>
      <c r="R93" s="136">
        <f>Q93*H93</f>
        <v>0</v>
      </c>
      <c r="S93" s="136">
        <v>0</v>
      </c>
      <c r="T93" s="137">
        <f>S93*H93</f>
        <v>0</v>
      </c>
      <c r="AR93" s="138" t="s">
        <v>1057</v>
      </c>
      <c r="AT93" s="138" t="s">
        <v>141</v>
      </c>
      <c r="AU93" s="138" t="s">
        <v>77</v>
      </c>
      <c r="AY93" s="17" t="s">
        <v>139</v>
      </c>
      <c r="BE93" s="139">
        <f>IF(N93="základní",J93,0)</f>
        <v>45000</v>
      </c>
      <c r="BF93" s="139">
        <f>IF(N93="snížená",J93,0)</f>
        <v>0</v>
      </c>
      <c r="BG93" s="139">
        <f>IF(N93="zákl. přenesená",J93,0)</f>
        <v>0</v>
      </c>
      <c r="BH93" s="139">
        <f>IF(N93="sníž. přenesená",J93,0)</f>
        <v>0</v>
      </c>
      <c r="BI93" s="139">
        <f>IF(N93="nulová",J93,0)</f>
        <v>0</v>
      </c>
      <c r="BJ93" s="17" t="s">
        <v>75</v>
      </c>
      <c r="BK93" s="139">
        <f>ROUND(I93*H93,2)</f>
        <v>45000</v>
      </c>
      <c r="BL93" s="17" t="s">
        <v>1057</v>
      </c>
      <c r="BM93" s="138" t="s">
        <v>1071</v>
      </c>
    </row>
    <row r="94" spans="2:65" s="1" customFormat="1" x14ac:dyDescent="0.2">
      <c r="B94" s="29"/>
      <c r="D94" s="140" t="s">
        <v>147</v>
      </c>
      <c r="F94" s="141" t="s">
        <v>1072</v>
      </c>
      <c r="L94" s="29"/>
      <c r="M94" s="142"/>
      <c r="T94" s="49"/>
      <c r="AT94" s="17" t="s">
        <v>147</v>
      </c>
      <c r="AU94" s="17" t="s">
        <v>77</v>
      </c>
    </row>
    <row r="95" spans="2:65" s="1" customFormat="1" ht="37.950000000000003" customHeight="1" x14ac:dyDescent="0.2">
      <c r="B95" s="127"/>
      <c r="C95" s="128" t="s">
        <v>160</v>
      </c>
      <c r="D95" s="128" t="s">
        <v>141</v>
      </c>
      <c r="E95" s="129" t="s">
        <v>1073</v>
      </c>
      <c r="F95" s="130" t="s">
        <v>1074</v>
      </c>
      <c r="G95" s="131" t="s">
        <v>696</v>
      </c>
      <c r="H95" s="132">
        <v>1</v>
      </c>
      <c r="I95" s="133">
        <v>30000</v>
      </c>
      <c r="J95" s="133">
        <f>ROUND(I95*H95,2)</f>
        <v>30000</v>
      </c>
      <c r="K95" s="130" t="s">
        <v>3</v>
      </c>
      <c r="L95" s="29"/>
      <c r="M95" s="134" t="s">
        <v>3</v>
      </c>
      <c r="N95" s="135" t="s">
        <v>39</v>
      </c>
      <c r="O95" s="136">
        <v>0</v>
      </c>
      <c r="P95" s="136">
        <f>O95*H95</f>
        <v>0</v>
      </c>
      <c r="Q95" s="136">
        <v>0</v>
      </c>
      <c r="R95" s="136">
        <f>Q95*H95</f>
        <v>0</v>
      </c>
      <c r="S95" s="136">
        <v>0</v>
      </c>
      <c r="T95" s="137">
        <f>S95*H95</f>
        <v>0</v>
      </c>
      <c r="AR95" s="138" t="s">
        <v>1057</v>
      </c>
      <c r="AT95" s="138" t="s">
        <v>141</v>
      </c>
      <c r="AU95" s="138" t="s">
        <v>77</v>
      </c>
      <c r="AY95" s="17" t="s">
        <v>139</v>
      </c>
      <c r="BE95" s="139">
        <f>IF(N95="základní",J95,0)</f>
        <v>30000</v>
      </c>
      <c r="BF95" s="139">
        <f>IF(N95="snížená",J95,0)</f>
        <v>0</v>
      </c>
      <c r="BG95" s="139">
        <f>IF(N95="zákl. přenesená",J95,0)</f>
        <v>0</v>
      </c>
      <c r="BH95" s="139">
        <f>IF(N95="sníž. přenesená",J95,0)</f>
        <v>0</v>
      </c>
      <c r="BI95" s="139">
        <f>IF(N95="nulová",J95,0)</f>
        <v>0</v>
      </c>
      <c r="BJ95" s="17" t="s">
        <v>75</v>
      </c>
      <c r="BK95" s="139">
        <f>ROUND(I95*H95,2)</f>
        <v>30000</v>
      </c>
      <c r="BL95" s="17" t="s">
        <v>1057</v>
      </c>
      <c r="BM95" s="138" t="s">
        <v>1075</v>
      </c>
    </row>
    <row r="96" spans="2:65" s="11" customFormat="1" ht="22.95" customHeight="1" x14ac:dyDescent="0.25">
      <c r="B96" s="116"/>
      <c r="D96" s="117" t="s">
        <v>67</v>
      </c>
      <c r="E96" s="125" t="s">
        <v>692</v>
      </c>
      <c r="F96" s="125" t="s">
        <v>693</v>
      </c>
      <c r="J96" s="126">
        <f>BK96</f>
        <v>90000</v>
      </c>
      <c r="L96" s="116"/>
      <c r="M96" s="120"/>
      <c r="P96" s="121">
        <f>SUM(P97:P98)</f>
        <v>0</v>
      </c>
      <c r="R96" s="121">
        <f>SUM(R97:R98)</f>
        <v>0</v>
      </c>
      <c r="T96" s="122">
        <f>SUM(T97:T98)</f>
        <v>0</v>
      </c>
      <c r="AR96" s="117" t="s">
        <v>167</v>
      </c>
      <c r="AT96" s="123" t="s">
        <v>67</v>
      </c>
      <c r="AU96" s="123" t="s">
        <v>75</v>
      </c>
      <c r="AY96" s="117" t="s">
        <v>139</v>
      </c>
      <c r="BK96" s="124">
        <f>SUM(BK97:BK98)</f>
        <v>90000</v>
      </c>
    </row>
    <row r="97" spans="2:65" s="1" customFormat="1" ht="16.5" customHeight="1" x14ac:dyDescent="0.2">
      <c r="B97" s="127"/>
      <c r="C97" s="128" t="s">
        <v>177</v>
      </c>
      <c r="D97" s="128" t="s">
        <v>141</v>
      </c>
      <c r="E97" s="129" t="s">
        <v>1076</v>
      </c>
      <c r="F97" s="130" t="s">
        <v>693</v>
      </c>
      <c r="G97" s="131" t="s">
        <v>696</v>
      </c>
      <c r="H97" s="132">
        <v>1</v>
      </c>
      <c r="I97" s="133">
        <v>90000</v>
      </c>
      <c r="J97" s="133">
        <f>ROUND(I97*H97,2)</f>
        <v>90000</v>
      </c>
      <c r="K97" s="130" t="s">
        <v>145</v>
      </c>
      <c r="L97" s="29"/>
      <c r="M97" s="134" t="s">
        <v>3</v>
      </c>
      <c r="N97" s="135" t="s">
        <v>39</v>
      </c>
      <c r="O97" s="136">
        <v>0</v>
      </c>
      <c r="P97" s="136">
        <f>O97*H97</f>
        <v>0</v>
      </c>
      <c r="Q97" s="136">
        <v>0</v>
      </c>
      <c r="R97" s="136">
        <f>Q97*H97</f>
        <v>0</v>
      </c>
      <c r="S97" s="136">
        <v>0</v>
      </c>
      <c r="T97" s="137">
        <f>S97*H97</f>
        <v>0</v>
      </c>
      <c r="AR97" s="138" t="s">
        <v>146</v>
      </c>
      <c r="AT97" s="138" t="s">
        <v>141</v>
      </c>
      <c r="AU97" s="138" t="s">
        <v>77</v>
      </c>
      <c r="AY97" s="17" t="s">
        <v>139</v>
      </c>
      <c r="BE97" s="139">
        <f>IF(N97="základní",J97,0)</f>
        <v>90000</v>
      </c>
      <c r="BF97" s="139">
        <f>IF(N97="snížená",J97,0)</f>
        <v>0</v>
      </c>
      <c r="BG97" s="139">
        <f>IF(N97="zákl. přenesená",J97,0)</f>
        <v>0</v>
      </c>
      <c r="BH97" s="139">
        <f>IF(N97="sníž. přenesená",J97,0)</f>
        <v>0</v>
      </c>
      <c r="BI97" s="139">
        <f>IF(N97="nulová",J97,0)</f>
        <v>0</v>
      </c>
      <c r="BJ97" s="17" t="s">
        <v>75</v>
      </c>
      <c r="BK97" s="139">
        <f>ROUND(I97*H97,2)</f>
        <v>90000</v>
      </c>
      <c r="BL97" s="17" t="s">
        <v>146</v>
      </c>
      <c r="BM97" s="138" t="s">
        <v>165</v>
      </c>
    </row>
    <row r="98" spans="2:65" s="1" customFormat="1" x14ac:dyDescent="0.2">
      <c r="B98" s="29"/>
      <c r="D98" s="140" t="s">
        <v>147</v>
      </c>
      <c r="F98" s="141" t="s">
        <v>1077</v>
      </c>
      <c r="L98" s="29"/>
      <c r="M98" s="170"/>
      <c r="N98" s="171"/>
      <c r="O98" s="171"/>
      <c r="P98" s="171"/>
      <c r="Q98" s="171"/>
      <c r="R98" s="171"/>
      <c r="S98" s="171"/>
      <c r="T98" s="172"/>
      <c r="AT98" s="17" t="s">
        <v>147</v>
      </c>
      <c r="AU98" s="17" t="s">
        <v>77</v>
      </c>
    </row>
    <row r="99" spans="2:65" s="1" customFormat="1" ht="6.9" customHeight="1" x14ac:dyDescent="0.2">
      <c r="B99" s="38"/>
      <c r="C99" s="39"/>
      <c r="D99" s="39"/>
      <c r="E99" s="39"/>
      <c r="F99" s="39"/>
      <c r="G99" s="39"/>
      <c r="H99" s="39"/>
      <c r="I99" s="39"/>
      <c r="J99" s="39"/>
      <c r="K99" s="39"/>
      <c r="L99" s="29"/>
    </row>
  </sheetData>
  <mergeCells count="9">
    <mergeCell ref="E50:H50"/>
    <mergeCell ref="E72:H72"/>
    <mergeCell ref="E74:H74"/>
    <mergeCell ref="L2:V2"/>
    <mergeCell ref="E7:H7"/>
    <mergeCell ref="E9:H9"/>
    <mergeCell ref="E18:H18"/>
    <mergeCell ref="E27:H27"/>
    <mergeCell ref="E48:H48"/>
  </mergeCells>
  <hyperlinks>
    <hyperlink ref="F86" r:id="rId1"/>
    <hyperlink ref="F88" r:id="rId2"/>
    <hyperlink ref="F90" r:id="rId3"/>
    <hyperlink ref="F92" r:id="rId4"/>
    <hyperlink ref="F94" r:id="rId5"/>
    <hyperlink ref="F98" r:id="rId6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8"/>
  <sheetViews>
    <sheetView showGridLines="0" zoomScale="110" zoomScaleNormal="110" workbookViewId="0"/>
  </sheetViews>
  <sheetFormatPr defaultRowHeight="10.199999999999999" x14ac:dyDescent="0.2"/>
  <cols>
    <col min="1" max="1" width="8.28515625" style="177" customWidth="1"/>
    <col min="2" max="2" width="1.7109375" style="177" customWidth="1"/>
    <col min="3" max="4" width="5" style="177" customWidth="1"/>
    <col min="5" max="5" width="11.7109375" style="177" customWidth="1"/>
    <col min="6" max="6" width="9.140625" style="177" customWidth="1"/>
    <col min="7" max="7" width="5" style="177" customWidth="1"/>
    <col min="8" max="8" width="77.85546875" style="177" customWidth="1"/>
    <col min="9" max="10" width="20" style="177" customWidth="1"/>
    <col min="11" max="11" width="1.7109375" style="177" customWidth="1"/>
  </cols>
  <sheetData>
    <row r="1" spans="2:11" customFormat="1" ht="37.5" customHeight="1" x14ac:dyDescent="0.2"/>
    <row r="2" spans="2:11" customFormat="1" ht="7.5" customHeight="1" x14ac:dyDescent="0.2">
      <c r="B2" s="178"/>
      <c r="C2" s="179"/>
      <c r="D2" s="179"/>
      <c r="E2" s="179"/>
      <c r="F2" s="179"/>
      <c r="G2" s="179"/>
      <c r="H2" s="179"/>
      <c r="I2" s="179"/>
      <c r="J2" s="179"/>
      <c r="K2" s="180"/>
    </row>
    <row r="3" spans="2:11" s="15" customFormat="1" ht="45" customHeight="1" x14ac:dyDescent="0.2">
      <c r="B3" s="181"/>
      <c r="C3" s="459" t="s">
        <v>1078</v>
      </c>
      <c r="D3" s="459"/>
      <c r="E3" s="459"/>
      <c r="F3" s="459"/>
      <c r="G3" s="459"/>
      <c r="H3" s="459"/>
      <c r="I3" s="459"/>
      <c r="J3" s="459"/>
      <c r="K3" s="182"/>
    </row>
    <row r="4" spans="2:11" customFormat="1" ht="25.5" customHeight="1" x14ac:dyDescent="0.3">
      <c r="B4" s="183"/>
      <c r="C4" s="464" t="s">
        <v>1079</v>
      </c>
      <c r="D4" s="464"/>
      <c r="E4" s="464"/>
      <c r="F4" s="464"/>
      <c r="G4" s="464"/>
      <c r="H4" s="464"/>
      <c r="I4" s="464"/>
      <c r="J4" s="464"/>
      <c r="K4" s="184"/>
    </row>
    <row r="5" spans="2:11" customFormat="1" ht="5.25" customHeight="1" x14ac:dyDescent="0.2">
      <c r="B5" s="183"/>
      <c r="C5" s="185"/>
      <c r="D5" s="185"/>
      <c r="E5" s="185"/>
      <c r="F5" s="185"/>
      <c r="G5" s="185"/>
      <c r="H5" s="185"/>
      <c r="I5" s="185"/>
      <c r="J5" s="185"/>
      <c r="K5" s="184"/>
    </row>
    <row r="6" spans="2:11" customFormat="1" ht="15" customHeight="1" x14ac:dyDescent="0.2">
      <c r="B6" s="183"/>
      <c r="C6" s="463" t="s">
        <v>1080</v>
      </c>
      <c r="D6" s="463"/>
      <c r="E6" s="463"/>
      <c r="F6" s="463"/>
      <c r="G6" s="463"/>
      <c r="H6" s="463"/>
      <c r="I6" s="463"/>
      <c r="J6" s="463"/>
      <c r="K6" s="184"/>
    </row>
    <row r="7" spans="2:11" customFormat="1" ht="15" customHeight="1" x14ac:dyDescent="0.2">
      <c r="B7" s="187"/>
      <c r="C7" s="463" t="s">
        <v>1081</v>
      </c>
      <c r="D7" s="463"/>
      <c r="E7" s="463"/>
      <c r="F7" s="463"/>
      <c r="G7" s="463"/>
      <c r="H7" s="463"/>
      <c r="I7" s="463"/>
      <c r="J7" s="463"/>
      <c r="K7" s="184"/>
    </row>
    <row r="8" spans="2:11" customFormat="1" ht="12.75" customHeight="1" x14ac:dyDescent="0.2">
      <c r="B8" s="187"/>
      <c r="C8" s="186"/>
      <c r="D8" s="186"/>
      <c r="E8" s="186"/>
      <c r="F8" s="186"/>
      <c r="G8" s="186"/>
      <c r="H8" s="186"/>
      <c r="I8" s="186"/>
      <c r="J8" s="186"/>
      <c r="K8" s="184"/>
    </row>
    <row r="9" spans="2:11" customFormat="1" ht="15" customHeight="1" x14ac:dyDescent="0.2">
      <c r="B9" s="187"/>
      <c r="C9" s="463" t="s">
        <v>1082</v>
      </c>
      <c r="D9" s="463"/>
      <c r="E9" s="463"/>
      <c r="F9" s="463"/>
      <c r="G9" s="463"/>
      <c r="H9" s="463"/>
      <c r="I9" s="463"/>
      <c r="J9" s="463"/>
      <c r="K9" s="184"/>
    </row>
    <row r="10" spans="2:11" customFormat="1" ht="15" customHeight="1" x14ac:dyDescent="0.2">
      <c r="B10" s="187"/>
      <c r="C10" s="186"/>
      <c r="D10" s="463" t="s">
        <v>1083</v>
      </c>
      <c r="E10" s="463"/>
      <c r="F10" s="463"/>
      <c r="G10" s="463"/>
      <c r="H10" s="463"/>
      <c r="I10" s="463"/>
      <c r="J10" s="463"/>
      <c r="K10" s="184"/>
    </row>
    <row r="11" spans="2:11" customFormat="1" ht="15" customHeight="1" x14ac:dyDescent="0.2">
      <c r="B11" s="187"/>
      <c r="C11" s="188"/>
      <c r="D11" s="463" t="s">
        <v>1084</v>
      </c>
      <c r="E11" s="463"/>
      <c r="F11" s="463"/>
      <c r="G11" s="463"/>
      <c r="H11" s="463"/>
      <c r="I11" s="463"/>
      <c r="J11" s="463"/>
      <c r="K11" s="184"/>
    </row>
    <row r="12" spans="2:11" customFormat="1" ht="15" customHeight="1" x14ac:dyDescent="0.2">
      <c r="B12" s="187"/>
      <c r="C12" s="188"/>
      <c r="D12" s="186"/>
      <c r="E12" s="186"/>
      <c r="F12" s="186"/>
      <c r="G12" s="186"/>
      <c r="H12" s="186"/>
      <c r="I12" s="186"/>
      <c r="J12" s="186"/>
      <c r="K12" s="184"/>
    </row>
    <row r="13" spans="2:11" customFormat="1" ht="15" customHeight="1" x14ac:dyDescent="0.2">
      <c r="B13" s="187"/>
      <c r="C13" s="188"/>
      <c r="D13" s="189" t="s">
        <v>1085</v>
      </c>
      <c r="E13" s="186"/>
      <c r="F13" s="186"/>
      <c r="G13" s="186"/>
      <c r="H13" s="186"/>
      <c r="I13" s="186"/>
      <c r="J13" s="186"/>
      <c r="K13" s="184"/>
    </row>
    <row r="14" spans="2:11" customFormat="1" ht="12.75" customHeight="1" x14ac:dyDescent="0.2">
      <c r="B14" s="187"/>
      <c r="C14" s="188"/>
      <c r="D14" s="188"/>
      <c r="E14" s="188"/>
      <c r="F14" s="188"/>
      <c r="G14" s="188"/>
      <c r="H14" s="188"/>
      <c r="I14" s="188"/>
      <c r="J14" s="188"/>
      <c r="K14" s="184"/>
    </row>
    <row r="15" spans="2:11" customFormat="1" ht="15" customHeight="1" x14ac:dyDescent="0.2">
      <c r="B15" s="187"/>
      <c r="C15" s="188"/>
      <c r="D15" s="463" t="s">
        <v>1086</v>
      </c>
      <c r="E15" s="463"/>
      <c r="F15" s="463"/>
      <c r="G15" s="463"/>
      <c r="H15" s="463"/>
      <c r="I15" s="463"/>
      <c r="J15" s="463"/>
      <c r="K15" s="184"/>
    </row>
    <row r="16" spans="2:11" customFormat="1" ht="15" customHeight="1" x14ac:dyDescent="0.2">
      <c r="B16" s="187"/>
      <c r="C16" s="188"/>
      <c r="D16" s="463" t="s">
        <v>1087</v>
      </c>
      <c r="E16" s="463"/>
      <c r="F16" s="463"/>
      <c r="G16" s="463"/>
      <c r="H16" s="463"/>
      <c r="I16" s="463"/>
      <c r="J16" s="463"/>
      <c r="K16" s="184"/>
    </row>
    <row r="17" spans="2:11" customFormat="1" ht="15" customHeight="1" x14ac:dyDescent="0.2">
      <c r="B17" s="187"/>
      <c r="C17" s="188"/>
      <c r="D17" s="463" t="s">
        <v>1088</v>
      </c>
      <c r="E17" s="463"/>
      <c r="F17" s="463"/>
      <c r="G17" s="463"/>
      <c r="H17" s="463"/>
      <c r="I17" s="463"/>
      <c r="J17" s="463"/>
      <c r="K17" s="184"/>
    </row>
    <row r="18" spans="2:11" customFormat="1" ht="15" customHeight="1" x14ac:dyDescent="0.2">
      <c r="B18" s="187"/>
      <c r="C18" s="188"/>
      <c r="D18" s="188"/>
      <c r="E18" s="190" t="s">
        <v>74</v>
      </c>
      <c r="F18" s="463" t="s">
        <v>1089</v>
      </c>
      <c r="G18" s="463"/>
      <c r="H18" s="463"/>
      <c r="I18" s="463"/>
      <c r="J18" s="463"/>
      <c r="K18" s="184"/>
    </row>
    <row r="19" spans="2:11" customFormat="1" ht="15" customHeight="1" x14ac:dyDescent="0.2">
      <c r="B19" s="187"/>
      <c r="C19" s="188"/>
      <c r="D19" s="188"/>
      <c r="E19" s="190" t="s">
        <v>1090</v>
      </c>
      <c r="F19" s="463" t="s">
        <v>1091</v>
      </c>
      <c r="G19" s="463"/>
      <c r="H19" s="463"/>
      <c r="I19" s="463"/>
      <c r="J19" s="463"/>
      <c r="K19" s="184"/>
    </row>
    <row r="20" spans="2:11" customFormat="1" ht="15" customHeight="1" x14ac:dyDescent="0.2">
      <c r="B20" s="187"/>
      <c r="C20" s="188"/>
      <c r="D20" s="188"/>
      <c r="E20" s="190" t="s">
        <v>1092</v>
      </c>
      <c r="F20" s="463" t="s">
        <v>1093</v>
      </c>
      <c r="G20" s="463"/>
      <c r="H20" s="463"/>
      <c r="I20" s="463"/>
      <c r="J20" s="463"/>
      <c r="K20" s="184"/>
    </row>
    <row r="21" spans="2:11" customFormat="1" ht="15" customHeight="1" x14ac:dyDescent="0.2">
      <c r="B21" s="187"/>
      <c r="C21" s="188"/>
      <c r="D21" s="188"/>
      <c r="E21" s="190" t="s">
        <v>104</v>
      </c>
      <c r="F21" s="463" t="s">
        <v>103</v>
      </c>
      <c r="G21" s="463"/>
      <c r="H21" s="463"/>
      <c r="I21" s="463"/>
      <c r="J21" s="463"/>
      <c r="K21" s="184"/>
    </row>
    <row r="22" spans="2:11" customFormat="1" ht="15" customHeight="1" x14ac:dyDescent="0.2">
      <c r="B22" s="187"/>
      <c r="C22" s="188"/>
      <c r="D22" s="188"/>
      <c r="E22" s="190" t="s">
        <v>1094</v>
      </c>
      <c r="F22" s="463" t="s">
        <v>1095</v>
      </c>
      <c r="G22" s="463"/>
      <c r="H22" s="463"/>
      <c r="I22" s="463"/>
      <c r="J22" s="463"/>
      <c r="K22" s="184"/>
    </row>
    <row r="23" spans="2:11" customFormat="1" ht="15" customHeight="1" x14ac:dyDescent="0.2">
      <c r="B23" s="187"/>
      <c r="C23" s="188"/>
      <c r="D23" s="188"/>
      <c r="E23" s="190" t="s">
        <v>81</v>
      </c>
      <c r="F23" s="463" t="s">
        <v>1096</v>
      </c>
      <c r="G23" s="463"/>
      <c r="H23" s="463"/>
      <c r="I23" s="463"/>
      <c r="J23" s="463"/>
      <c r="K23" s="184"/>
    </row>
    <row r="24" spans="2:11" customFormat="1" ht="12.75" customHeight="1" x14ac:dyDescent="0.2">
      <c r="B24" s="187"/>
      <c r="C24" s="188"/>
      <c r="D24" s="188"/>
      <c r="E24" s="188"/>
      <c r="F24" s="188"/>
      <c r="G24" s="188"/>
      <c r="H24" s="188"/>
      <c r="I24" s="188"/>
      <c r="J24" s="188"/>
      <c r="K24" s="184"/>
    </row>
    <row r="25" spans="2:11" customFormat="1" ht="15" customHeight="1" x14ac:dyDescent="0.2">
      <c r="B25" s="187"/>
      <c r="C25" s="463" t="s">
        <v>1097</v>
      </c>
      <c r="D25" s="463"/>
      <c r="E25" s="463"/>
      <c r="F25" s="463"/>
      <c r="G25" s="463"/>
      <c r="H25" s="463"/>
      <c r="I25" s="463"/>
      <c r="J25" s="463"/>
      <c r="K25" s="184"/>
    </row>
    <row r="26" spans="2:11" customFormat="1" ht="15" customHeight="1" x14ac:dyDescent="0.2">
      <c r="B26" s="187"/>
      <c r="C26" s="463" t="s">
        <v>1098</v>
      </c>
      <c r="D26" s="463"/>
      <c r="E26" s="463"/>
      <c r="F26" s="463"/>
      <c r="G26" s="463"/>
      <c r="H26" s="463"/>
      <c r="I26" s="463"/>
      <c r="J26" s="463"/>
      <c r="K26" s="184"/>
    </row>
    <row r="27" spans="2:11" customFormat="1" ht="15" customHeight="1" x14ac:dyDescent="0.2">
      <c r="B27" s="187"/>
      <c r="C27" s="186"/>
      <c r="D27" s="463" t="s">
        <v>1099</v>
      </c>
      <c r="E27" s="463"/>
      <c r="F27" s="463"/>
      <c r="G27" s="463"/>
      <c r="H27" s="463"/>
      <c r="I27" s="463"/>
      <c r="J27" s="463"/>
      <c r="K27" s="184"/>
    </row>
    <row r="28" spans="2:11" customFormat="1" ht="15" customHeight="1" x14ac:dyDescent="0.2">
      <c r="B28" s="187"/>
      <c r="C28" s="188"/>
      <c r="D28" s="463" t="s">
        <v>1100</v>
      </c>
      <c r="E28" s="463"/>
      <c r="F28" s="463"/>
      <c r="G28" s="463"/>
      <c r="H28" s="463"/>
      <c r="I28" s="463"/>
      <c r="J28" s="463"/>
      <c r="K28" s="184"/>
    </row>
    <row r="29" spans="2:11" customFormat="1" ht="12.75" customHeight="1" x14ac:dyDescent="0.2">
      <c r="B29" s="187"/>
      <c r="C29" s="188"/>
      <c r="D29" s="188"/>
      <c r="E29" s="188"/>
      <c r="F29" s="188"/>
      <c r="G29" s="188"/>
      <c r="H29" s="188"/>
      <c r="I29" s="188"/>
      <c r="J29" s="188"/>
      <c r="K29" s="184"/>
    </row>
    <row r="30" spans="2:11" customFormat="1" ht="15" customHeight="1" x14ac:dyDescent="0.2">
      <c r="B30" s="187"/>
      <c r="C30" s="188"/>
      <c r="D30" s="463" t="s">
        <v>1101</v>
      </c>
      <c r="E30" s="463"/>
      <c r="F30" s="463"/>
      <c r="G30" s="463"/>
      <c r="H30" s="463"/>
      <c r="I30" s="463"/>
      <c r="J30" s="463"/>
      <c r="K30" s="184"/>
    </row>
    <row r="31" spans="2:11" customFormat="1" ht="15" customHeight="1" x14ac:dyDescent="0.2">
      <c r="B31" s="187"/>
      <c r="C31" s="188"/>
      <c r="D31" s="463" t="s">
        <v>1102</v>
      </c>
      <c r="E31" s="463"/>
      <c r="F31" s="463"/>
      <c r="G31" s="463"/>
      <c r="H31" s="463"/>
      <c r="I31" s="463"/>
      <c r="J31" s="463"/>
      <c r="K31" s="184"/>
    </row>
    <row r="32" spans="2:11" customFormat="1" ht="12.75" customHeight="1" x14ac:dyDescent="0.2">
      <c r="B32" s="187"/>
      <c r="C32" s="188"/>
      <c r="D32" s="188"/>
      <c r="E32" s="188"/>
      <c r="F32" s="188"/>
      <c r="G32" s="188"/>
      <c r="H32" s="188"/>
      <c r="I32" s="188"/>
      <c r="J32" s="188"/>
      <c r="K32" s="184"/>
    </row>
    <row r="33" spans="2:11" customFormat="1" ht="15" customHeight="1" x14ac:dyDescent="0.2">
      <c r="B33" s="187"/>
      <c r="C33" s="188"/>
      <c r="D33" s="463" t="s">
        <v>1103</v>
      </c>
      <c r="E33" s="463"/>
      <c r="F33" s="463"/>
      <c r="G33" s="463"/>
      <c r="H33" s="463"/>
      <c r="I33" s="463"/>
      <c r="J33" s="463"/>
      <c r="K33" s="184"/>
    </row>
    <row r="34" spans="2:11" customFormat="1" ht="15" customHeight="1" x14ac:dyDescent="0.2">
      <c r="B34" s="187"/>
      <c r="C34" s="188"/>
      <c r="D34" s="463" t="s">
        <v>1104</v>
      </c>
      <c r="E34" s="463"/>
      <c r="F34" s="463"/>
      <c r="G34" s="463"/>
      <c r="H34" s="463"/>
      <c r="I34" s="463"/>
      <c r="J34" s="463"/>
      <c r="K34" s="184"/>
    </row>
    <row r="35" spans="2:11" customFormat="1" ht="15" customHeight="1" x14ac:dyDescent="0.2">
      <c r="B35" s="187"/>
      <c r="C35" s="188"/>
      <c r="D35" s="463" t="s">
        <v>1105</v>
      </c>
      <c r="E35" s="463"/>
      <c r="F35" s="463"/>
      <c r="G35" s="463"/>
      <c r="H35" s="463"/>
      <c r="I35" s="463"/>
      <c r="J35" s="463"/>
      <c r="K35" s="184"/>
    </row>
    <row r="36" spans="2:11" customFormat="1" ht="15" customHeight="1" x14ac:dyDescent="0.2">
      <c r="B36" s="187"/>
      <c r="C36" s="188"/>
      <c r="D36" s="186"/>
      <c r="E36" s="189" t="s">
        <v>125</v>
      </c>
      <c r="F36" s="186"/>
      <c r="G36" s="463" t="s">
        <v>1106</v>
      </c>
      <c r="H36" s="463"/>
      <c r="I36" s="463"/>
      <c r="J36" s="463"/>
      <c r="K36" s="184"/>
    </row>
    <row r="37" spans="2:11" customFormat="1" ht="30.75" customHeight="1" x14ac:dyDescent="0.2">
      <c r="B37" s="187"/>
      <c r="C37" s="188"/>
      <c r="D37" s="186"/>
      <c r="E37" s="189" t="s">
        <v>1107</v>
      </c>
      <c r="F37" s="186"/>
      <c r="G37" s="463" t="s">
        <v>1108</v>
      </c>
      <c r="H37" s="463"/>
      <c r="I37" s="463"/>
      <c r="J37" s="463"/>
      <c r="K37" s="184"/>
    </row>
    <row r="38" spans="2:11" customFormat="1" ht="15" customHeight="1" x14ac:dyDescent="0.2">
      <c r="B38" s="187"/>
      <c r="C38" s="188"/>
      <c r="D38" s="186"/>
      <c r="E38" s="189" t="s">
        <v>49</v>
      </c>
      <c r="F38" s="186"/>
      <c r="G38" s="463" t="s">
        <v>1109</v>
      </c>
      <c r="H38" s="463"/>
      <c r="I38" s="463"/>
      <c r="J38" s="463"/>
      <c r="K38" s="184"/>
    </row>
    <row r="39" spans="2:11" customFormat="1" ht="15" customHeight="1" x14ac:dyDescent="0.2">
      <c r="B39" s="187"/>
      <c r="C39" s="188"/>
      <c r="D39" s="186"/>
      <c r="E39" s="189" t="s">
        <v>50</v>
      </c>
      <c r="F39" s="186"/>
      <c r="G39" s="463" t="s">
        <v>1110</v>
      </c>
      <c r="H39" s="463"/>
      <c r="I39" s="463"/>
      <c r="J39" s="463"/>
      <c r="K39" s="184"/>
    </row>
    <row r="40" spans="2:11" customFormat="1" ht="15" customHeight="1" x14ac:dyDescent="0.2">
      <c r="B40" s="187"/>
      <c r="C40" s="188"/>
      <c r="D40" s="186"/>
      <c r="E40" s="189" t="s">
        <v>126</v>
      </c>
      <c r="F40" s="186"/>
      <c r="G40" s="463" t="s">
        <v>1111</v>
      </c>
      <c r="H40" s="463"/>
      <c r="I40" s="463"/>
      <c r="J40" s="463"/>
      <c r="K40" s="184"/>
    </row>
    <row r="41" spans="2:11" customFormat="1" ht="15" customHeight="1" x14ac:dyDescent="0.2">
      <c r="B41" s="187"/>
      <c r="C41" s="188"/>
      <c r="D41" s="186"/>
      <c r="E41" s="189" t="s">
        <v>127</v>
      </c>
      <c r="F41" s="186"/>
      <c r="G41" s="463" t="s">
        <v>1112</v>
      </c>
      <c r="H41" s="463"/>
      <c r="I41" s="463"/>
      <c r="J41" s="463"/>
      <c r="K41" s="184"/>
    </row>
    <row r="42" spans="2:11" customFormat="1" ht="15" customHeight="1" x14ac:dyDescent="0.2">
      <c r="B42" s="187"/>
      <c r="C42" s="188"/>
      <c r="D42" s="186"/>
      <c r="E42" s="189" t="s">
        <v>1113</v>
      </c>
      <c r="F42" s="186"/>
      <c r="G42" s="463" t="s">
        <v>1114</v>
      </c>
      <c r="H42" s="463"/>
      <c r="I42" s="463"/>
      <c r="J42" s="463"/>
      <c r="K42" s="184"/>
    </row>
    <row r="43" spans="2:11" customFormat="1" ht="15" customHeight="1" x14ac:dyDescent="0.2">
      <c r="B43" s="187"/>
      <c r="C43" s="188"/>
      <c r="D43" s="186"/>
      <c r="E43" s="189"/>
      <c r="F43" s="186"/>
      <c r="G43" s="463" t="s">
        <v>1115</v>
      </c>
      <c r="H43" s="463"/>
      <c r="I43" s="463"/>
      <c r="J43" s="463"/>
      <c r="K43" s="184"/>
    </row>
    <row r="44" spans="2:11" customFormat="1" ht="15" customHeight="1" x14ac:dyDescent="0.2">
      <c r="B44" s="187"/>
      <c r="C44" s="188"/>
      <c r="D44" s="186"/>
      <c r="E44" s="189" t="s">
        <v>1116</v>
      </c>
      <c r="F44" s="186"/>
      <c r="G44" s="463" t="s">
        <v>1117</v>
      </c>
      <c r="H44" s="463"/>
      <c r="I44" s="463"/>
      <c r="J44" s="463"/>
      <c r="K44" s="184"/>
    </row>
    <row r="45" spans="2:11" customFormat="1" ht="15" customHeight="1" x14ac:dyDescent="0.2">
      <c r="B45" s="187"/>
      <c r="C45" s="188"/>
      <c r="D45" s="186"/>
      <c r="E45" s="189" t="s">
        <v>129</v>
      </c>
      <c r="F45" s="186"/>
      <c r="G45" s="463" t="s">
        <v>1118</v>
      </c>
      <c r="H45" s="463"/>
      <c r="I45" s="463"/>
      <c r="J45" s="463"/>
      <c r="K45" s="184"/>
    </row>
    <row r="46" spans="2:11" customFormat="1" ht="12.75" customHeight="1" x14ac:dyDescent="0.2">
      <c r="B46" s="187"/>
      <c r="C46" s="188"/>
      <c r="D46" s="186"/>
      <c r="E46" s="186"/>
      <c r="F46" s="186"/>
      <c r="G46" s="186"/>
      <c r="H46" s="186"/>
      <c r="I46" s="186"/>
      <c r="J46" s="186"/>
      <c r="K46" s="184"/>
    </row>
    <row r="47" spans="2:11" customFormat="1" ht="15" customHeight="1" x14ac:dyDescent="0.2">
      <c r="B47" s="187"/>
      <c r="C47" s="188"/>
      <c r="D47" s="463" t="s">
        <v>1119</v>
      </c>
      <c r="E47" s="463"/>
      <c r="F47" s="463"/>
      <c r="G47" s="463"/>
      <c r="H47" s="463"/>
      <c r="I47" s="463"/>
      <c r="J47" s="463"/>
      <c r="K47" s="184"/>
    </row>
    <row r="48" spans="2:11" customFormat="1" ht="15" customHeight="1" x14ac:dyDescent="0.2">
      <c r="B48" s="187"/>
      <c r="C48" s="188"/>
      <c r="D48" s="188"/>
      <c r="E48" s="463" t="s">
        <v>1120</v>
      </c>
      <c r="F48" s="463"/>
      <c r="G48" s="463"/>
      <c r="H48" s="463"/>
      <c r="I48" s="463"/>
      <c r="J48" s="463"/>
      <c r="K48" s="184"/>
    </row>
    <row r="49" spans="2:11" customFormat="1" ht="15" customHeight="1" x14ac:dyDescent="0.2">
      <c r="B49" s="187"/>
      <c r="C49" s="188"/>
      <c r="D49" s="188"/>
      <c r="E49" s="463" t="s">
        <v>1121</v>
      </c>
      <c r="F49" s="463"/>
      <c r="G49" s="463"/>
      <c r="H49" s="463"/>
      <c r="I49" s="463"/>
      <c r="J49" s="463"/>
      <c r="K49" s="184"/>
    </row>
    <row r="50" spans="2:11" customFormat="1" ht="15" customHeight="1" x14ac:dyDescent="0.2">
      <c r="B50" s="187"/>
      <c r="C50" s="188"/>
      <c r="D50" s="188"/>
      <c r="E50" s="463" t="s">
        <v>1122</v>
      </c>
      <c r="F50" s="463"/>
      <c r="G50" s="463"/>
      <c r="H50" s="463"/>
      <c r="I50" s="463"/>
      <c r="J50" s="463"/>
      <c r="K50" s="184"/>
    </row>
    <row r="51" spans="2:11" customFormat="1" ht="15" customHeight="1" x14ac:dyDescent="0.2">
      <c r="B51" s="187"/>
      <c r="C51" s="188"/>
      <c r="D51" s="463" t="s">
        <v>1123</v>
      </c>
      <c r="E51" s="463"/>
      <c r="F51" s="463"/>
      <c r="G51" s="463"/>
      <c r="H51" s="463"/>
      <c r="I51" s="463"/>
      <c r="J51" s="463"/>
      <c r="K51" s="184"/>
    </row>
    <row r="52" spans="2:11" customFormat="1" ht="25.5" customHeight="1" x14ac:dyDescent="0.3">
      <c r="B52" s="183"/>
      <c r="C52" s="464" t="s">
        <v>1124</v>
      </c>
      <c r="D52" s="464"/>
      <c r="E52" s="464"/>
      <c r="F52" s="464"/>
      <c r="G52" s="464"/>
      <c r="H52" s="464"/>
      <c r="I52" s="464"/>
      <c r="J52" s="464"/>
      <c r="K52" s="184"/>
    </row>
    <row r="53" spans="2:11" customFormat="1" ht="5.25" customHeight="1" x14ac:dyDescent="0.2">
      <c r="B53" s="183"/>
      <c r="C53" s="185"/>
      <c r="D53" s="185"/>
      <c r="E53" s="185"/>
      <c r="F53" s="185"/>
      <c r="G53" s="185"/>
      <c r="H53" s="185"/>
      <c r="I53" s="185"/>
      <c r="J53" s="185"/>
      <c r="K53" s="184"/>
    </row>
    <row r="54" spans="2:11" customFormat="1" ht="15" customHeight="1" x14ac:dyDescent="0.2">
      <c r="B54" s="183"/>
      <c r="C54" s="463" t="s">
        <v>1125</v>
      </c>
      <c r="D54" s="463"/>
      <c r="E54" s="463"/>
      <c r="F54" s="463"/>
      <c r="G54" s="463"/>
      <c r="H54" s="463"/>
      <c r="I54" s="463"/>
      <c r="J54" s="463"/>
      <c r="K54" s="184"/>
    </row>
    <row r="55" spans="2:11" customFormat="1" ht="15" customHeight="1" x14ac:dyDescent="0.2">
      <c r="B55" s="183"/>
      <c r="C55" s="463" t="s">
        <v>1126</v>
      </c>
      <c r="D55" s="463"/>
      <c r="E55" s="463"/>
      <c r="F55" s="463"/>
      <c r="G55" s="463"/>
      <c r="H55" s="463"/>
      <c r="I55" s="463"/>
      <c r="J55" s="463"/>
      <c r="K55" s="184"/>
    </row>
    <row r="56" spans="2:11" customFormat="1" ht="12.75" customHeight="1" x14ac:dyDescent="0.2">
      <c r="B56" s="183"/>
      <c r="C56" s="186"/>
      <c r="D56" s="186"/>
      <c r="E56" s="186"/>
      <c r="F56" s="186"/>
      <c r="G56" s="186"/>
      <c r="H56" s="186"/>
      <c r="I56" s="186"/>
      <c r="J56" s="186"/>
      <c r="K56" s="184"/>
    </row>
    <row r="57" spans="2:11" customFormat="1" ht="15" customHeight="1" x14ac:dyDescent="0.2">
      <c r="B57" s="183"/>
      <c r="C57" s="463" t="s">
        <v>1127</v>
      </c>
      <c r="D57" s="463"/>
      <c r="E57" s="463"/>
      <c r="F57" s="463"/>
      <c r="G57" s="463"/>
      <c r="H57" s="463"/>
      <c r="I57" s="463"/>
      <c r="J57" s="463"/>
      <c r="K57" s="184"/>
    </row>
    <row r="58" spans="2:11" customFormat="1" ht="15" customHeight="1" x14ac:dyDescent="0.2">
      <c r="B58" s="183"/>
      <c r="C58" s="188"/>
      <c r="D58" s="463" t="s">
        <v>1128</v>
      </c>
      <c r="E58" s="463"/>
      <c r="F58" s="463"/>
      <c r="G58" s="463"/>
      <c r="H58" s="463"/>
      <c r="I58" s="463"/>
      <c r="J58" s="463"/>
      <c r="K58" s="184"/>
    </row>
    <row r="59" spans="2:11" customFormat="1" ht="15" customHeight="1" x14ac:dyDescent="0.2">
      <c r="B59" s="183"/>
      <c r="C59" s="188"/>
      <c r="D59" s="463" t="s">
        <v>1129</v>
      </c>
      <c r="E59" s="463"/>
      <c r="F59" s="463"/>
      <c r="G59" s="463"/>
      <c r="H59" s="463"/>
      <c r="I59" s="463"/>
      <c r="J59" s="463"/>
      <c r="K59" s="184"/>
    </row>
    <row r="60" spans="2:11" customFormat="1" ht="15" customHeight="1" x14ac:dyDescent="0.2">
      <c r="B60" s="183"/>
      <c r="C60" s="188"/>
      <c r="D60" s="463" t="s">
        <v>1130</v>
      </c>
      <c r="E60" s="463"/>
      <c r="F60" s="463"/>
      <c r="G60" s="463"/>
      <c r="H60" s="463"/>
      <c r="I60" s="463"/>
      <c r="J60" s="463"/>
      <c r="K60" s="184"/>
    </row>
    <row r="61" spans="2:11" customFormat="1" ht="15" customHeight="1" x14ac:dyDescent="0.2">
      <c r="B61" s="183"/>
      <c r="C61" s="188"/>
      <c r="D61" s="463" t="s">
        <v>1131</v>
      </c>
      <c r="E61" s="463"/>
      <c r="F61" s="463"/>
      <c r="G61" s="463"/>
      <c r="H61" s="463"/>
      <c r="I61" s="463"/>
      <c r="J61" s="463"/>
      <c r="K61" s="184"/>
    </row>
    <row r="62" spans="2:11" customFormat="1" ht="15" customHeight="1" x14ac:dyDescent="0.2">
      <c r="B62" s="183"/>
      <c r="C62" s="188"/>
      <c r="D62" s="465" t="s">
        <v>1132</v>
      </c>
      <c r="E62" s="465"/>
      <c r="F62" s="465"/>
      <c r="G62" s="465"/>
      <c r="H62" s="465"/>
      <c r="I62" s="465"/>
      <c r="J62" s="465"/>
      <c r="K62" s="184"/>
    </row>
    <row r="63" spans="2:11" customFormat="1" ht="15" customHeight="1" x14ac:dyDescent="0.2">
      <c r="B63" s="183"/>
      <c r="C63" s="188"/>
      <c r="D63" s="463" t="s">
        <v>1133</v>
      </c>
      <c r="E63" s="463"/>
      <c r="F63" s="463"/>
      <c r="G63" s="463"/>
      <c r="H63" s="463"/>
      <c r="I63" s="463"/>
      <c r="J63" s="463"/>
      <c r="K63" s="184"/>
    </row>
    <row r="64" spans="2:11" customFormat="1" ht="12.75" customHeight="1" x14ac:dyDescent="0.2">
      <c r="B64" s="183"/>
      <c r="C64" s="188"/>
      <c r="D64" s="188"/>
      <c r="E64" s="191"/>
      <c r="F64" s="188"/>
      <c r="G64" s="188"/>
      <c r="H64" s="188"/>
      <c r="I64" s="188"/>
      <c r="J64" s="188"/>
      <c r="K64" s="184"/>
    </row>
    <row r="65" spans="2:11" customFormat="1" ht="15" customHeight="1" x14ac:dyDescent="0.2">
      <c r="B65" s="183"/>
      <c r="C65" s="188"/>
      <c r="D65" s="463" t="s">
        <v>1134</v>
      </c>
      <c r="E65" s="463"/>
      <c r="F65" s="463"/>
      <c r="G65" s="463"/>
      <c r="H65" s="463"/>
      <c r="I65" s="463"/>
      <c r="J65" s="463"/>
      <c r="K65" s="184"/>
    </row>
    <row r="66" spans="2:11" customFormat="1" ht="15" customHeight="1" x14ac:dyDescent="0.2">
      <c r="B66" s="183"/>
      <c r="C66" s="188"/>
      <c r="D66" s="465" t="s">
        <v>1135</v>
      </c>
      <c r="E66" s="465"/>
      <c r="F66" s="465"/>
      <c r="G66" s="465"/>
      <c r="H66" s="465"/>
      <c r="I66" s="465"/>
      <c r="J66" s="465"/>
      <c r="K66" s="184"/>
    </row>
    <row r="67" spans="2:11" customFormat="1" ht="15" customHeight="1" x14ac:dyDescent="0.2">
      <c r="B67" s="183"/>
      <c r="C67" s="188"/>
      <c r="D67" s="463" t="s">
        <v>1136</v>
      </c>
      <c r="E67" s="463"/>
      <c r="F67" s="463"/>
      <c r="G67" s="463"/>
      <c r="H67" s="463"/>
      <c r="I67" s="463"/>
      <c r="J67" s="463"/>
      <c r="K67" s="184"/>
    </row>
    <row r="68" spans="2:11" customFormat="1" ht="15" customHeight="1" x14ac:dyDescent="0.2">
      <c r="B68" s="183"/>
      <c r="C68" s="188"/>
      <c r="D68" s="463" t="s">
        <v>1137</v>
      </c>
      <c r="E68" s="463"/>
      <c r="F68" s="463"/>
      <c r="G68" s="463"/>
      <c r="H68" s="463"/>
      <c r="I68" s="463"/>
      <c r="J68" s="463"/>
      <c r="K68" s="184"/>
    </row>
    <row r="69" spans="2:11" customFormat="1" ht="15" customHeight="1" x14ac:dyDescent="0.2">
      <c r="B69" s="183"/>
      <c r="C69" s="188"/>
      <c r="D69" s="463" t="s">
        <v>1138</v>
      </c>
      <c r="E69" s="463"/>
      <c r="F69" s="463"/>
      <c r="G69" s="463"/>
      <c r="H69" s="463"/>
      <c r="I69" s="463"/>
      <c r="J69" s="463"/>
      <c r="K69" s="184"/>
    </row>
    <row r="70" spans="2:11" customFormat="1" ht="15" customHeight="1" x14ac:dyDescent="0.2">
      <c r="B70" s="183"/>
      <c r="C70" s="188"/>
      <c r="D70" s="463" t="s">
        <v>1139</v>
      </c>
      <c r="E70" s="463"/>
      <c r="F70" s="463"/>
      <c r="G70" s="463"/>
      <c r="H70" s="463"/>
      <c r="I70" s="463"/>
      <c r="J70" s="463"/>
      <c r="K70" s="184"/>
    </row>
    <row r="71" spans="2:11" customFormat="1" ht="12.75" customHeight="1" x14ac:dyDescent="0.2">
      <c r="B71" s="192"/>
      <c r="C71" s="193"/>
      <c r="D71" s="193"/>
      <c r="E71" s="193"/>
      <c r="F71" s="193"/>
      <c r="G71" s="193"/>
      <c r="H71" s="193"/>
      <c r="I71" s="193"/>
      <c r="J71" s="193"/>
      <c r="K71" s="194"/>
    </row>
    <row r="72" spans="2:11" customFormat="1" ht="18.75" customHeight="1" x14ac:dyDescent="0.2">
      <c r="B72" s="195"/>
      <c r="C72" s="195"/>
      <c r="D72" s="195"/>
      <c r="E72" s="195"/>
      <c r="F72" s="195"/>
      <c r="G72" s="195"/>
      <c r="H72" s="195"/>
      <c r="I72" s="195"/>
      <c r="J72" s="195"/>
      <c r="K72" s="196"/>
    </row>
    <row r="73" spans="2:11" customFormat="1" ht="18.75" customHeight="1" x14ac:dyDescent="0.2">
      <c r="B73" s="196"/>
      <c r="C73" s="196"/>
      <c r="D73" s="196"/>
      <c r="E73" s="196"/>
      <c r="F73" s="196"/>
      <c r="G73" s="196"/>
      <c r="H73" s="196"/>
      <c r="I73" s="196"/>
      <c r="J73" s="196"/>
      <c r="K73" s="196"/>
    </row>
    <row r="74" spans="2:11" customFormat="1" ht="7.5" customHeight="1" x14ac:dyDescent="0.2">
      <c r="B74" s="197"/>
      <c r="C74" s="198"/>
      <c r="D74" s="198"/>
      <c r="E74" s="198"/>
      <c r="F74" s="198"/>
      <c r="G74" s="198"/>
      <c r="H74" s="198"/>
      <c r="I74" s="198"/>
      <c r="J74" s="198"/>
      <c r="K74" s="199"/>
    </row>
    <row r="75" spans="2:11" customFormat="1" ht="45" customHeight="1" x14ac:dyDescent="0.2">
      <c r="B75" s="200"/>
      <c r="C75" s="458" t="s">
        <v>1140</v>
      </c>
      <c r="D75" s="458"/>
      <c r="E75" s="458"/>
      <c r="F75" s="458"/>
      <c r="G75" s="458"/>
      <c r="H75" s="458"/>
      <c r="I75" s="458"/>
      <c r="J75" s="458"/>
      <c r="K75" s="201"/>
    </row>
    <row r="76" spans="2:11" customFormat="1" ht="17.25" customHeight="1" x14ac:dyDescent="0.2">
      <c r="B76" s="200"/>
      <c r="C76" s="202" t="s">
        <v>1141</v>
      </c>
      <c r="D76" s="202"/>
      <c r="E76" s="202"/>
      <c r="F76" s="202" t="s">
        <v>1142</v>
      </c>
      <c r="G76" s="203"/>
      <c r="H76" s="202" t="s">
        <v>50</v>
      </c>
      <c r="I76" s="202" t="s">
        <v>53</v>
      </c>
      <c r="J76" s="202" t="s">
        <v>1143</v>
      </c>
      <c r="K76" s="201"/>
    </row>
    <row r="77" spans="2:11" customFormat="1" ht="17.25" customHeight="1" x14ac:dyDescent="0.2">
      <c r="B77" s="200"/>
      <c r="C77" s="204" t="s">
        <v>1144</v>
      </c>
      <c r="D77" s="204"/>
      <c r="E77" s="204"/>
      <c r="F77" s="205" t="s">
        <v>1145</v>
      </c>
      <c r="G77" s="206"/>
      <c r="H77" s="204"/>
      <c r="I77" s="204"/>
      <c r="J77" s="204" t="s">
        <v>1146</v>
      </c>
      <c r="K77" s="201"/>
    </row>
    <row r="78" spans="2:11" customFormat="1" ht="5.25" customHeight="1" x14ac:dyDescent="0.2">
      <c r="B78" s="200"/>
      <c r="C78" s="207"/>
      <c r="D78" s="207"/>
      <c r="E78" s="207"/>
      <c r="F78" s="207"/>
      <c r="G78" s="208"/>
      <c r="H78" s="207"/>
      <c r="I78" s="207"/>
      <c r="J78" s="207"/>
      <c r="K78" s="201"/>
    </row>
    <row r="79" spans="2:11" customFormat="1" ht="15" customHeight="1" x14ac:dyDescent="0.2">
      <c r="B79" s="200"/>
      <c r="C79" s="189" t="s">
        <v>49</v>
      </c>
      <c r="D79" s="209"/>
      <c r="E79" s="209"/>
      <c r="F79" s="210" t="s">
        <v>1147</v>
      </c>
      <c r="G79" s="211"/>
      <c r="H79" s="189" t="s">
        <v>1148</v>
      </c>
      <c r="I79" s="189" t="s">
        <v>1149</v>
      </c>
      <c r="J79" s="189">
        <v>20</v>
      </c>
      <c r="K79" s="201"/>
    </row>
    <row r="80" spans="2:11" customFormat="1" ht="15" customHeight="1" x14ac:dyDescent="0.2">
      <c r="B80" s="200"/>
      <c r="C80" s="189" t="s">
        <v>1150</v>
      </c>
      <c r="D80" s="189"/>
      <c r="E80" s="189"/>
      <c r="F80" s="210" t="s">
        <v>1147</v>
      </c>
      <c r="G80" s="211"/>
      <c r="H80" s="189" t="s">
        <v>1151</v>
      </c>
      <c r="I80" s="189" t="s">
        <v>1149</v>
      </c>
      <c r="J80" s="189">
        <v>120</v>
      </c>
      <c r="K80" s="201"/>
    </row>
    <row r="81" spans="2:11" customFormat="1" ht="15" customHeight="1" x14ac:dyDescent="0.2">
      <c r="B81" s="212"/>
      <c r="C81" s="189" t="s">
        <v>1152</v>
      </c>
      <c r="D81" s="189"/>
      <c r="E81" s="189"/>
      <c r="F81" s="210" t="s">
        <v>1153</v>
      </c>
      <c r="G81" s="211"/>
      <c r="H81" s="189" t="s">
        <v>1154</v>
      </c>
      <c r="I81" s="189" t="s">
        <v>1149</v>
      </c>
      <c r="J81" s="189">
        <v>50</v>
      </c>
      <c r="K81" s="201"/>
    </row>
    <row r="82" spans="2:11" customFormat="1" ht="15" customHeight="1" x14ac:dyDescent="0.2">
      <c r="B82" s="212"/>
      <c r="C82" s="189" t="s">
        <v>1155</v>
      </c>
      <c r="D82" s="189"/>
      <c r="E82" s="189"/>
      <c r="F82" s="210" t="s">
        <v>1147</v>
      </c>
      <c r="G82" s="211"/>
      <c r="H82" s="189" t="s">
        <v>1156</v>
      </c>
      <c r="I82" s="189" t="s">
        <v>1157</v>
      </c>
      <c r="J82" s="189"/>
      <c r="K82" s="201"/>
    </row>
    <row r="83" spans="2:11" customFormat="1" ht="15" customHeight="1" x14ac:dyDescent="0.2">
      <c r="B83" s="212"/>
      <c r="C83" s="189" t="s">
        <v>1158</v>
      </c>
      <c r="D83" s="189"/>
      <c r="E83" s="189"/>
      <c r="F83" s="210" t="s">
        <v>1153</v>
      </c>
      <c r="G83" s="189"/>
      <c r="H83" s="189" t="s">
        <v>1159</v>
      </c>
      <c r="I83" s="189" t="s">
        <v>1149</v>
      </c>
      <c r="J83" s="189">
        <v>15</v>
      </c>
      <c r="K83" s="201"/>
    </row>
    <row r="84" spans="2:11" customFormat="1" ht="15" customHeight="1" x14ac:dyDescent="0.2">
      <c r="B84" s="212"/>
      <c r="C84" s="189" t="s">
        <v>1160</v>
      </c>
      <c r="D84" s="189"/>
      <c r="E84" s="189"/>
      <c r="F84" s="210" t="s">
        <v>1153</v>
      </c>
      <c r="G84" s="189"/>
      <c r="H84" s="189" t="s">
        <v>1161</v>
      </c>
      <c r="I84" s="189" t="s">
        <v>1149</v>
      </c>
      <c r="J84" s="189">
        <v>15</v>
      </c>
      <c r="K84" s="201"/>
    </row>
    <row r="85" spans="2:11" customFormat="1" ht="15" customHeight="1" x14ac:dyDescent="0.2">
      <c r="B85" s="212"/>
      <c r="C85" s="189" t="s">
        <v>1162</v>
      </c>
      <c r="D85" s="189"/>
      <c r="E85" s="189"/>
      <c r="F85" s="210" t="s">
        <v>1153</v>
      </c>
      <c r="G85" s="189"/>
      <c r="H85" s="189" t="s">
        <v>1163</v>
      </c>
      <c r="I85" s="189" t="s">
        <v>1149</v>
      </c>
      <c r="J85" s="189">
        <v>20</v>
      </c>
      <c r="K85" s="201"/>
    </row>
    <row r="86" spans="2:11" customFormat="1" ht="15" customHeight="1" x14ac:dyDescent="0.2">
      <c r="B86" s="212"/>
      <c r="C86" s="189" t="s">
        <v>1164</v>
      </c>
      <c r="D86" s="189"/>
      <c r="E86" s="189"/>
      <c r="F86" s="210" t="s">
        <v>1153</v>
      </c>
      <c r="G86" s="189"/>
      <c r="H86" s="189" t="s">
        <v>1165</v>
      </c>
      <c r="I86" s="189" t="s">
        <v>1149</v>
      </c>
      <c r="J86" s="189">
        <v>20</v>
      </c>
      <c r="K86" s="201"/>
    </row>
    <row r="87" spans="2:11" customFormat="1" ht="15" customHeight="1" x14ac:dyDescent="0.2">
      <c r="B87" s="212"/>
      <c r="C87" s="189" t="s">
        <v>1166</v>
      </c>
      <c r="D87" s="189"/>
      <c r="E87" s="189"/>
      <c r="F87" s="210" t="s">
        <v>1153</v>
      </c>
      <c r="G87" s="211"/>
      <c r="H87" s="189" t="s">
        <v>1167</v>
      </c>
      <c r="I87" s="189" t="s">
        <v>1149</v>
      </c>
      <c r="J87" s="189">
        <v>50</v>
      </c>
      <c r="K87" s="201"/>
    </row>
    <row r="88" spans="2:11" customFormat="1" ht="15" customHeight="1" x14ac:dyDescent="0.2">
      <c r="B88" s="212"/>
      <c r="C88" s="189" t="s">
        <v>1168</v>
      </c>
      <c r="D88" s="189"/>
      <c r="E88" s="189"/>
      <c r="F88" s="210" t="s">
        <v>1153</v>
      </c>
      <c r="G88" s="211"/>
      <c r="H88" s="189" t="s">
        <v>1169</v>
      </c>
      <c r="I88" s="189" t="s">
        <v>1149</v>
      </c>
      <c r="J88" s="189">
        <v>20</v>
      </c>
      <c r="K88" s="201"/>
    </row>
    <row r="89" spans="2:11" customFormat="1" ht="15" customHeight="1" x14ac:dyDescent="0.2">
      <c r="B89" s="212"/>
      <c r="C89" s="189" t="s">
        <v>1170</v>
      </c>
      <c r="D89" s="189"/>
      <c r="E89" s="189"/>
      <c r="F89" s="210" t="s">
        <v>1153</v>
      </c>
      <c r="G89" s="211"/>
      <c r="H89" s="189" t="s">
        <v>1171</v>
      </c>
      <c r="I89" s="189" t="s">
        <v>1149</v>
      </c>
      <c r="J89" s="189">
        <v>20</v>
      </c>
      <c r="K89" s="201"/>
    </row>
    <row r="90" spans="2:11" customFormat="1" ht="15" customHeight="1" x14ac:dyDescent="0.2">
      <c r="B90" s="212"/>
      <c r="C90" s="189" t="s">
        <v>1172</v>
      </c>
      <c r="D90" s="189"/>
      <c r="E90" s="189"/>
      <c r="F90" s="210" t="s">
        <v>1153</v>
      </c>
      <c r="G90" s="211"/>
      <c r="H90" s="189" t="s">
        <v>1173</v>
      </c>
      <c r="I90" s="189" t="s">
        <v>1149</v>
      </c>
      <c r="J90" s="189">
        <v>50</v>
      </c>
      <c r="K90" s="201"/>
    </row>
    <row r="91" spans="2:11" customFormat="1" ht="15" customHeight="1" x14ac:dyDescent="0.2">
      <c r="B91" s="212"/>
      <c r="C91" s="189" t="s">
        <v>1174</v>
      </c>
      <c r="D91" s="189"/>
      <c r="E91" s="189"/>
      <c r="F91" s="210" t="s">
        <v>1153</v>
      </c>
      <c r="G91" s="211"/>
      <c r="H91" s="189" t="s">
        <v>1174</v>
      </c>
      <c r="I91" s="189" t="s">
        <v>1149</v>
      </c>
      <c r="J91" s="189">
        <v>50</v>
      </c>
      <c r="K91" s="201"/>
    </row>
    <row r="92" spans="2:11" customFormat="1" ht="15" customHeight="1" x14ac:dyDescent="0.2">
      <c r="B92" s="212"/>
      <c r="C92" s="189" t="s">
        <v>1175</v>
      </c>
      <c r="D92" s="189"/>
      <c r="E92" s="189"/>
      <c r="F92" s="210" t="s">
        <v>1153</v>
      </c>
      <c r="G92" s="211"/>
      <c r="H92" s="189" t="s">
        <v>1176</v>
      </c>
      <c r="I92" s="189" t="s">
        <v>1149</v>
      </c>
      <c r="J92" s="189">
        <v>255</v>
      </c>
      <c r="K92" s="201"/>
    </row>
    <row r="93" spans="2:11" customFormat="1" ht="15" customHeight="1" x14ac:dyDescent="0.2">
      <c r="B93" s="212"/>
      <c r="C93" s="189" t="s">
        <v>1177</v>
      </c>
      <c r="D93" s="189"/>
      <c r="E93" s="189"/>
      <c r="F93" s="210" t="s">
        <v>1147</v>
      </c>
      <c r="G93" s="211"/>
      <c r="H93" s="189" t="s">
        <v>1178</v>
      </c>
      <c r="I93" s="189" t="s">
        <v>1179</v>
      </c>
      <c r="J93" s="189"/>
      <c r="K93" s="201"/>
    </row>
    <row r="94" spans="2:11" customFormat="1" ht="15" customHeight="1" x14ac:dyDescent="0.2">
      <c r="B94" s="212"/>
      <c r="C94" s="189" t="s">
        <v>1180</v>
      </c>
      <c r="D94" s="189"/>
      <c r="E94" s="189"/>
      <c r="F94" s="210" t="s">
        <v>1147</v>
      </c>
      <c r="G94" s="211"/>
      <c r="H94" s="189" t="s">
        <v>1181</v>
      </c>
      <c r="I94" s="189" t="s">
        <v>1182</v>
      </c>
      <c r="J94" s="189"/>
      <c r="K94" s="201"/>
    </row>
    <row r="95" spans="2:11" customFormat="1" ht="15" customHeight="1" x14ac:dyDescent="0.2">
      <c r="B95" s="212"/>
      <c r="C95" s="189" t="s">
        <v>1183</v>
      </c>
      <c r="D95" s="189"/>
      <c r="E95" s="189"/>
      <c r="F95" s="210" t="s">
        <v>1147</v>
      </c>
      <c r="G95" s="211"/>
      <c r="H95" s="189" t="s">
        <v>1183</v>
      </c>
      <c r="I95" s="189" t="s">
        <v>1182</v>
      </c>
      <c r="J95" s="189"/>
      <c r="K95" s="201"/>
    </row>
    <row r="96" spans="2:11" customFormat="1" ht="15" customHeight="1" x14ac:dyDescent="0.2">
      <c r="B96" s="212"/>
      <c r="C96" s="189" t="s">
        <v>34</v>
      </c>
      <c r="D96" s="189"/>
      <c r="E96" s="189"/>
      <c r="F96" s="210" t="s">
        <v>1147</v>
      </c>
      <c r="G96" s="211"/>
      <c r="H96" s="189" t="s">
        <v>1184</v>
      </c>
      <c r="I96" s="189" t="s">
        <v>1182</v>
      </c>
      <c r="J96" s="189"/>
      <c r="K96" s="201"/>
    </row>
    <row r="97" spans="2:11" customFormat="1" ht="15" customHeight="1" x14ac:dyDescent="0.2">
      <c r="B97" s="212"/>
      <c r="C97" s="189" t="s">
        <v>44</v>
      </c>
      <c r="D97" s="189"/>
      <c r="E97" s="189"/>
      <c r="F97" s="210" t="s">
        <v>1147</v>
      </c>
      <c r="G97" s="211"/>
      <c r="H97" s="189" t="s">
        <v>1185</v>
      </c>
      <c r="I97" s="189" t="s">
        <v>1182</v>
      </c>
      <c r="J97" s="189"/>
      <c r="K97" s="201"/>
    </row>
    <row r="98" spans="2:11" customFormat="1" ht="15" customHeight="1" x14ac:dyDescent="0.2">
      <c r="B98" s="213"/>
      <c r="C98" s="214"/>
      <c r="D98" s="214"/>
      <c r="E98" s="214"/>
      <c r="F98" s="214"/>
      <c r="G98" s="214"/>
      <c r="H98" s="214"/>
      <c r="I98" s="214"/>
      <c r="J98" s="214"/>
      <c r="K98" s="215"/>
    </row>
    <row r="99" spans="2:11" customFormat="1" ht="18.75" customHeight="1" x14ac:dyDescent="0.2">
      <c r="B99" s="216"/>
      <c r="C99" s="217"/>
      <c r="D99" s="217"/>
      <c r="E99" s="217"/>
      <c r="F99" s="217"/>
      <c r="G99" s="217"/>
      <c r="H99" s="217"/>
      <c r="I99" s="217"/>
      <c r="J99" s="217"/>
      <c r="K99" s="216"/>
    </row>
    <row r="100" spans="2:11" customFormat="1" ht="18.75" customHeight="1" x14ac:dyDescent="0.2">
      <c r="B100" s="196"/>
      <c r="C100" s="196"/>
      <c r="D100" s="196"/>
      <c r="E100" s="196"/>
      <c r="F100" s="196"/>
      <c r="G100" s="196"/>
      <c r="H100" s="196"/>
      <c r="I100" s="196"/>
      <c r="J100" s="196"/>
      <c r="K100" s="196"/>
    </row>
    <row r="101" spans="2:11" customFormat="1" ht="7.5" customHeight="1" x14ac:dyDescent="0.2">
      <c r="B101" s="197"/>
      <c r="C101" s="198"/>
      <c r="D101" s="198"/>
      <c r="E101" s="198"/>
      <c r="F101" s="198"/>
      <c r="G101" s="198"/>
      <c r="H101" s="198"/>
      <c r="I101" s="198"/>
      <c r="J101" s="198"/>
      <c r="K101" s="199"/>
    </row>
    <row r="102" spans="2:11" customFormat="1" ht="45" customHeight="1" x14ac:dyDescent="0.2">
      <c r="B102" s="200"/>
      <c r="C102" s="458" t="s">
        <v>1186</v>
      </c>
      <c r="D102" s="458"/>
      <c r="E102" s="458"/>
      <c r="F102" s="458"/>
      <c r="G102" s="458"/>
      <c r="H102" s="458"/>
      <c r="I102" s="458"/>
      <c r="J102" s="458"/>
      <c r="K102" s="201"/>
    </row>
    <row r="103" spans="2:11" customFormat="1" ht="17.25" customHeight="1" x14ac:dyDescent="0.2">
      <c r="B103" s="200"/>
      <c r="C103" s="202" t="s">
        <v>1141</v>
      </c>
      <c r="D103" s="202"/>
      <c r="E103" s="202"/>
      <c r="F103" s="202" t="s">
        <v>1142</v>
      </c>
      <c r="G103" s="203"/>
      <c r="H103" s="202" t="s">
        <v>50</v>
      </c>
      <c r="I103" s="202" t="s">
        <v>53</v>
      </c>
      <c r="J103" s="202" t="s">
        <v>1143</v>
      </c>
      <c r="K103" s="201"/>
    </row>
    <row r="104" spans="2:11" customFormat="1" ht="17.25" customHeight="1" x14ac:dyDescent="0.2">
      <c r="B104" s="200"/>
      <c r="C104" s="204" t="s">
        <v>1144</v>
      </c>
      <c r="D104" s="204"/>
      <c r="E104" s="204"/>
      <c r="F104" s="205" t="s">
        <v>1145</v>
      </c>
      <c r="G104" s="206"/>
      <c r="H104" s="204"/>
      <c r="I104" s="204"/>
      <c r="J104" s="204" t="s">
        <v>1146</v>
      </c>
      <c r="K104" s="201"/>
    </row>
    <row r="105" spans="2:11" customFormat="1" ht="5.25" customHeight="1" x14ac:dyDescent="0.2">
      <c r="B105" s="200"/>
      <c r="C105" s="202"/>
      <c r="D105" s="202"/>
      <c r="E105" s="202"/>
      <c r="F105" s="202"/>
      <c r="G105" s="218"/>
      <c r="H105" s="202"/>
      <c r="I105" s="202"/>
      <c r="J105" s="202"/>
      <c r="K105" s="201"/>
    </row>
    <row r="106" spans="2:11" customFormat="1" ht="15" customHeight="1" x14ac:dyDescent="0.2">
      <c r="B106" s="200"/>
      <c r="C106" s="189" t="s">
        <v>49</v>
      </c>
      <c r="D106" s="209"/>
      <c r="E106" s="209"/>
      <c r="F106" s="210" t="s">
        <v>1147</v>
      </c>
      <c r="G106" s="189"/>
      <c r="H106" s="189" t="s">
        <v>1187</v>
      </c>
      <c r="I106" s="189" t="s">
        <v>1149</v>
      </c>
      <c r="J106" s="189">
        <v>20</v>
      </c>
      <c r="K106" s="201"/>
    </row>
    <row r="107" spans="2:11" customFormat="1" ht="15" customHeight="1" x14ac:dyDescent="0.2">
      <c r="B107" s="200"/>
      <c r="C107" s="189" t="s">
        <v>1150</v>
      </c>
      <c r="D107" s="189"/>
      <c r="E107" s="189"/>
      <c r="F107" s="210" t="s">
        <v>1147</v>
      </c>
      <c r="G107" s="189"/>
      <c r="H107" s="189" t="s">
        <v>1187</v>
      </c>
      <c r="I107" s="189" t="s">
        <v>1149</v>
      </c>
      <c r="J107" s="189">
        <v>120</v>
      </c>
      <c r="K107" s="201"/>
    </row>
    <row r="108" spans="2:11" customFormat="1" ht="15" customHeight="1" x14ac:dyDescent="0.2">
      <c r="B108" s="212"/>
      <c r="C108" s="189" t="s">
        <v>1152</v>
      </c>
      <c r="D108" s="189"/>
      <c r="E108" s="189"/>
      <c r="F108" s="210" t="s">
        <v>1153</v>
      </c>
      <c r="G108" s="189"/>
      <c r="H108" s="189" t="s">
        <v>1187</v>
      </c>
      <c r="I108" s="189" t="s">
        <v>1149</v>
      </c>
      <c r="J108" s="189">
        <v>50</v>
      </c>
      <c r="K108" s="201"/>
    </row>
    <row r="109" spans="2:11" customFormat="1" ht="15" customHeight="1" x14ac:dyDescent="0.2">
      <c r="B109" s="212"/>
      <c r="C109" s="189" t="s">
        <v>1155</v>
      </c>
      <c r="D109" s="189"/>
      <c r="E109" s="189"/>
      <c r="F109" s="210" t="s">
        <v>1147</v>
      </c>
      <c r="G109" s="189"/>
      <c r="H109" s="189" t="s">
        <v>1187</v>
      </c>
      <c r="I109" s="189" t="s">
        <v>1157</v>
      </c>
      <c r="J109" s="189"/>
      <c r="K109" s="201"/>
    </row>
    <row r="110" spans="2:11" customFormat="1" ht="15" customHeight="1" x14ac:dyDescent="0.2">
      <c r="B110" s="212"/>
      <c r="C110" s="189" t="s">
        <v>1166</v>
      </c>
      <c r="D110" s="189"/>
      <c r="E110" s="189"/>
      <c r="F110" s="210" t="s">
        <v>1153</v>
      </c>
      <c r="G110" s="189"/>
      <c r="H110" s="189" t="s">
        <v>1187</v>
      </c>
      <c r="I110" s="189" t="s">
        <v>1149</v>
      </c>
      <c r="J110" s="189">
        <v>50</v>
      </c>
      <c r="K110" s="201"/>
    </row>
    <row r="111" spans="2:11" customFormat="1" ht="15" customHeight="1" x14ac:dyDescent="0.2">
      <c r="B111" s="212"/>
      <c r="C111" s="189" t="s">
        <v>1174</v>
      </c>
      <c r="D111" s="189"/>
      <c r="E111" s="189"/>
      <c r="F111" s="210" t="s">
        <v>1153</v>
      </c>
      <c r="G111" s="189"/>
      <c r="H111" s="189" t="s">
        <v>1187</v>
      </c>
      <c r="I111" s="189" t="s">
        <v>1149</v>
      </c>
      <c r="J111" s="189">
        <v>50</v>
      </c>
      <c r="K111" s="201"/>
    </row>
    <row r="112" spans="2:11" customFormat="1" ht="15" customHeight="1" x14ac:dyDescent="0.2">
      <c r="B112" s="212"/>
      <c r="C112" s="189" t="s">
        <v>1172</v>
      </c>
      <c r="D112" s="189"/>
      <c r="E112" s="189"/>
      <c r="F112" s="210" t="s">
        <v>1153</v>
      </c>
      <c r="G112" s="189"/>
      <c r="H112" s="189" t="s">
        <v>1187</v>
      </c>
      <c r="I112" s="189" t="s">
        <v>1149</v>
      </c>
      <c r="J112" s="189">
        <v>50</v>
      </c>
      <c r="K112" s="201"/>
    </row>
    <row r="113" spans="2:11" customFormat="1" ht="15" customHeight="1" x14ac:dyDescent="0.2">
      <c r="B113" s="212"/>
      <c r="C113" s="189" t="s">
        <v>49</v>
      </c>
      <c r="D113" s="189"/>
      <c r="E113" s="189"/>
      <c r="F113" s="210" t="s">
        <v>1147</v>
      </c>
      <c r="G113" s="189"/>
      <c r="H113" s="189" t="s">
        <v>1188</v>
      </c>
      <c r="I113" s="189" t="s">
        <v>1149</v>
      </c>
      <c r="J113" s="189">
        <v>20</v>
      </c>
      <c r="K113" s="201"/>
    </row>
    <row r="114" spans="2:11" customFormat="1" ht="15" customHeight="1" x14ac:dyDescent="0.2">
      <c r="B114" s="212"/>
      <c r="C114" s="189" t="s">
        <v>1189</v>
      </c>
      <c r="D114" s="189"/>
      <c r="E114" s="189"/>
      <c r="F114" s="210" t="s">
        <v>1147</v>
      </c>
      <c r="G114" s="189"/>
      <c r="H114" s="189" t="s">
        <v>1190</v>
      </c>
      <c r="I114" s="189" t="s">
        <v>1149</v>
      </c>
      <c r="J114" s="189">
        <v>120</v>
      </c>
      <c r="K114" s="201"/>
    </row>
    <row r="115" spans="2:11" customFormat="1" ht="15" customHeight="1" x14ac:dyDescent="0.2">
      <c r="B115" s="212"/>
      <c r="C115" s="189" t="s">
        <v>34</v>
      </c>
      <c r="D115" s="189"/>
      <c r="E115" s="189"/>
      <c r="F115" s="210" t="s">
        <v>1147</v>
      </c>
      <c r="G115" s="189"/>
      <c r="H115" s="189" t="s">
        <v>1191</v>
      </c>
      <c r="I115" s="189" t="s">
        <v>1182</v>
      </c>
      <c r="J115" s="189"/>
      <c r="K115" s="201"/>
    </row>
    <row r="116" spans="2:11" customFormat="1" ht="15" customHeight="1" x14ac:dyDescent="0.2">
      <c r="B116" s="212"/>
      <c r="C116" s="189" t="s">
        <v>44</v>
      </c>
      <c r="D116" s="189"/>
      <c r="E116" s="189"/>
      <c r="F116" s="210" t="s">
        <v>1147</v>
      </c>
      <c r="G116" s="189"/>
      <c r="H116" s="189" t="s">
        <v>1192</v>
      </c>
      <c r="I116" s="189" t="s">
        <v>1182</v>
      </c>
      <c r="J116" s="189"/>
      <c r="K116" s="201"/>
    </row>
    <row r="117" spans="2:11" customFormat="1" ht="15" customHeight="1" x14ac:dyDescent="0.2">
      <c r="B117" s="212"/>
      <c r="C117" s="189" t="s">
        <v>53</v>
      </c>
      <c r="D117" s="189"/>
      <c r="E117" s="189"/>
      <c r="F117" s="210" t="s">
        <v>1147</v>
      </c>
      <c r="G117" s="189"/>
      <c r="H117" s="189" t="s">
        <v>1193</v>
      </c>
      <c r="I117" s="189" t="s">
        <v>1194</v>
      </c>
      <c r="J117" s="189"/>
      <c r="K117" s="201"/>
    </row>
    <row r="118" spans="2:11" customFormat="1" ht="15" customHeight="1" x14ac:dyDescent="0.2">
      <c r="B118" s="213"/>
      <c r="C118" s="219"/>
      <c r="D118" s="219"/>
      <c r="E118" s="219"/>
      <c r="F118" s="219"/>
      <c r="G118" s="219"/>
      <c r="H118" s="219"/>
      <c r="I118" s="219"/>
      <c r="J118" s="219"/>
      <c r="K118" s="215"/>
    </row>
    <row r="119" spans="2:11" customFormat="1" ht="18.75" customHeight="1" x14ac:dyDescent="0.2">
      <c r="B119" s="220"/>
      <c r="C119" s="221"/>
      <c r="D119" s="221"/>
      <c r="E119" s="221"/>
      <c r="F119" s="222"/>
      <c r="G119" s="221"/>
      <c r="H119" s="221"/>
      <c r="I119" s="221"/>
      <c r="J119" s="221"/>
      <c r="K119" s="220"/>
    </row>
    <row r="120" spans="2:11" customFormat="1" ht="18.75" customHeight="1" x14ac:dyDescent="0.2">
      <c r="B120" s="196"/>
      <c r="C120" s="196"/>
      <c r="D120" s="196"/>
      <c r="E120" s="196"/>
      <c r="F120" s="196"/>
      <c r="G120" s="196"/>
      <c r="H120" s="196"/>
      <c r="I120" s="196"/>
      <c r="J120" s="196"/>
      <c r="K120" s="196"/>
    </row>
    <row r="121" spans="2:11" customFormat="1" ht="7.5" customHeight="1" x14ac:dyDescent="0.2">
      <c r="B121" s="223"/>
      <c r="C121" s="224"/>
      <c r="D121" s="224"/>
      <c r="E121" s="224"/>
      <c r="F121" s="224"/>
      <c r="G121" s="224"/>
      <c r="H121" s="224"/>
      <c r="I121" s="224"/>
      <c r="J121" s="224"/>
      <c r="K121" s="225"/>
    </row>
    <row r="122" spans="2:11" customFormat="1" ht="45" customHeight="1" x14ac:dyDescent="0.2">
      <c r="B122" s="226"/>
      <c r="C122" s="459" t="s">
        <v>1195</v>
      </c>
      <c r="D122" s="459"/>
      <c r="E122" s="459"/>
      <c r="F122" s="459"/>
      <c r="G122" s="459"/>
      <c r="H122" s="459"/>
      <c r="I122" s="459"/>
      <c r="J122" s="459"/>
      <c r="K122" s="227"/>
    </row>
    <row r="123" spans="2:11" customFormat="1" ht="17.25" customHeight="1" x14ac:dyDescent="0.2">
      <c r="B123" s="228"/>
      <c r="C123" s="202" t="s">
        <v>1141</v>
      </c>
      <c r="D123" s="202"/>
      <c r="E123" s="202"/>
      <c r="F123" s="202" t="s">
        <v>1142</v>
      </c>
      <c r="G123" s="203"/>
      <c r="H123" s="202" t="s">
        <v>50</v>
      </c>
      <c r="I123" s="202" t="s">
        <v>53</v>
      </c>
      <c r="J123" s="202" t="s">
        <v>1143</v>
      </c>
      <c r="K123" s="229"/>
    </row>
    <row r="124" spans="2:11" customFormat="1" ht="17.25" customHeight="1" x14ac:dyDescent="0.2">
      <c r="B124" s="228"/>
      <c r="C124" s="204" t="s">
        <v>1144</v>
      </c>
      <c r="D124" s="204"/>
      <c r="E124" s="204"/>
      <c r="F124" s="205" t="s">
        <v>1145</v>
      </c>
      <c r="G124" s="206"/>
      <c r="H124" s="204"/>
      <c r="I124" s="204"/>
      <c r="J124" s="204" t="s">
        <v>1146</v>
      </c>
      <c r="K124" s="229"/>
    </row>
    <row r="125" spans="2:11" customFormat="1" ht="5.25" customHeight="1" x14ac:dyDescent="0.2">
      <c r="B125" s="230"/>
      <c r="C125" s="207"/>
      <c r="D125" s="207"/>
      <c r="E125" s="207"/>
      <c r="F125" s="207"/>
      <c r="G125" s="231"/>
      <c r="H125" s="207"/>
      <c r="I125" s="207"/>
      <c r="J125" s="207"/>
      <c r="K125" s="232"/>
    </row>
    <row r="126" spans="2:11" customFormat="1" ht="15" customHeight="1" x14ac:dyDescent="0.2">
      <c r="B126" s="230"/>
      <c r="C126" s="189" t="s">
        <v>1150</v>
      </c>
      <c r="D126" s="209"/>
      <c r="E126" s="209"/>
      <c r="F126" s="210" t="s">
        <v>1147</v>
      </c>
      <c r="G126" s="189"/>
      <c r="H126" s="189" t="s">
        <v>1187</v>
      </c>
      <c r="I126" s="189" t="s">
        <v>1149</v>
      </c>
      <c r="J126" s="189">
        <v>120</v>
      </c>
      <c r="K126" s="233"/>
    </row>
    <row r="127" spans="2:11" customFormat="1" ht="15" customHeight="1" x14ac:dyDescent="0.2">
      <c r="B127" s="230"/>
      <c r="C127" s="189" t="s">
        <v>1196</v>
      </c>
      <c r="D127" s="189"/>
      <c r="E127" s="189"/>
      <c r="F127" s="210" t="s">
        <v>1147</v>
      </c>
      <c r="G127" s="189"/>
      <c r="H127" s="189" t="s">
        <v>1197</v>
      </c>
      <c r="I127" s="189" t="s">
        <v>1149</v>
      </c>
      <c r="J127" s="189" t="s">
        <v>1198</v>
      </c>
      <c r="K127" s="233"/>
    </row>
    <row r="128" spans="2:11" customFormat="1" ht="15" customHeight="1" x14ac:dyDescent="0.2">
      <c r="B128" s="230"/>
      <c r="C128" s="189" t="s">
        <v>81</v>
      </c>
      <c r="D128" s="189"/>
      <c r="E128" s="189"/>
      <c r="F128" s="210" t="s">
        <v>1147</v>
      </c>
      <c r="G128" s="189"/>
      <c r="H128" s="189" t="s">
        <v>1199</v>
      </c>
      <c r="I128" s="189" t="s">
        <v>1149</v>
      </c>
      <c r="J128" s="189" t="s">
        <v>1198</v>
      </c>
      <c r="K128" s="233"/>
    </row>
    <row r="129" spans="2:11" customFormat="1" ht="15" customHeight="1" x14ac:dyDescent="0.2">
      <c r="B129" s="230"/>
      <c r="C129" s="189" t="s">
        <v>1158</v>
      </c>
      <c r="D129" s="189"/>
      <c r="E129" s="189"/>
      <c r="F129" s="210" t="s">
        <v>1153</v>
      </c>
      <c r="G129" s="189"/>
      <c r="H129" s="189" t="s">
        <v>1159</v>
      </c>
      <c r="I129" s="189" t="s">
        <v>1149</v>
      </c>
      <c r="J129" s="189">
        <v>15</v>
      </c>
      <c r="K129" s="233"/>
    </row>
    <row r="130" spans="2:11" customFormat="1" ht="15" customHeight="1" x14ac:dyDescent="0.2">
      <c r="B130" s="230"/>
      <c r="C130" s="189" t="s">
        <v>1160</v>
      </c>
      <c r="D130" s="189"/>
      <c r="E130" s="189"/>
      <c r="F130" s="210" t="s">
        <v>1153</v>
      </c>
      <c r="G130" s="189"/>
      <c r="H130" s="189" t="s">
        <v>1161</v>
      </c>
      <c r="I130" s="189" t="s">
        <v>1149</v>
      </c>
      <c r="J130" s="189">
        <v>15</v>
      </c>
      <c r="K130" s="233"/>
    </row>
    <row r="131" spans="2:11" customFormat="1" ht="15" customHeight="1" x14ac:dyDescent="0.2">
      <c r="B131" s="230"/>
      <c r="C131" s="189" t="s">
        <v>1162</v>
      </c>
      <c r="D131" s="189"/>
      <c r="E131" s="189"/>
      <c r="F131" s="210" t="s">
        <v>1153</v>
      </c>
      <c r="G131" s="189"/>
      <c r="H131" s="189" t="s">
        <v>1163</v>
      </c>
      <c r="I131" s="189" t="s">
        <v>1149</v>
      </c>
      <c r="J131" s="189">
        <v>20</v>
      </c>
      <c r="K131" s="233"/>
    </row>
    <row r="132" spans="2:11" customFormat="1" ht="15" customHeight="1" x14ac:dyDescent="0.2">
      <c r="B132" s="230"/>
      <c r="C132" s="189" t="s">
        <v>1164</v>
      </c>
      <c r="D132" s="189"/>
      <c r="E132" s="189"/>
      <c r="F132" s="210" t="s">
        <v>1153</v>
      </c>
      <c r="G132" s="189"/>
      <c r="H132" s="189" t="s">
        <v>1165</v>
      </c>
      <c r="I132" s="189" t="s">
        <v>1149</v>
      </c>
      <c r="J132" s="189">
        <v>20</v>
      </c>
      <c r="K132" s="233"/>
    </row>
    <row r="133" spans="2:11" customFormat="1" ht="15" customHeight="1" x14ac:dyDescent="0.2">
      <c r="B133" s="230"/>
      <c r="C133" s="189" t="s">
        <v>1152</v>
      </c>
      <c r="D133" s="189"/>
      <c r="E133" s="189"/>
      <c r="F133" s="210" t="s">
        <v>1153</v>
      </c>
      <c r="G133" s="189"/>
      <c r="H133" s="189" t="s">
        <v>1187</v>
      </c>
      <c r="I133" s="189" t="s">
        <v>1149</v>
      </c>
      <c r="J133" s="189">
        <v>50</v>
      </c>
      <c r="K133" s="233"/>
    </row>
    <row r="134" spans="2:11" customFormat="1" ht="15" customHeight="1" x14ac:dyDescent="0.2">
      <c r="B134" s="230"/>
      <c r="C134" s="189" t="s">
        <v>1166</v>
      </c>
      <c r="D134" s="189"/>
      <c r="E134" s="189"/>
      <c r="F134" s="210" t="s">
        <v>1153</v>
      </c>
      <c r="G134" s="189"/>
      <c r="H134" s="189" t="s">
        <v>1187</v>
      </c>
      <c r="I134" s="189" t="s">
        <v>1149</v>
      </c>
      <c r="J134" s="189">
        <v>50</v>
      </c>
      <c r="K134" s="233"/>
    </row>
    <row r="135" spans="2:11" customFormat="1" ht="15" customHeight="1" x14ac:dyDescent="0.2">
      <c r="B135" s="230"/>
      <c r="C135" s="189" t="s">
        <v>1172</v>
      </c>
      <c r="D135" s="189"/>
      <c r="E135" s="189"/>
      <c r="F135" s="210" t="s">
        <v>1153</v>
      </c>
      <c r="G135" s="189"/>
      <c r="H135" s="189" t="s">
        <v>1187</v>
      </c>
      <c r="I135" s="189" t="s">
        <v>1149</v>
      </c>
      <c r="J135" s="189">
        <v>50</v>
      </c>
      <c r="K135" s="233"/>
    </row>
    <row r="136" spans="2:11" customFormat="1" ht="15" customHeight="1" x14ac:dyDescent="0.2">
      <c r="B136" s="230"/>
      <c r="C136" s="189" t="s">
        <v>1174</v>
      </c>
      <c r="D136" s="189"/>
      <c r="E136" s="189"/>
      <c r="F136" s="210" t="s">
        <v>1153</v>
      </c>
      <c r="G136" s="189"/>
      <c r="H136" s="189" t="s">
        <v>1187</v>
      </c>
      <c r="I136" s="189" t="s">
        <v>1149</v>
      </c>
      <c r="J136" s="189">
        <v>50</v>
      </c>
      <c r="K136" s="233"/>
    </row>
    <row r="137" spans="2:11" customFormat="1" ht="15" customHeight="1" x14ac:dyDescent="0.2">
      <c r="B137" s="230"/>
      <c r="C137" s="189" t="s">
        <v>1175</v>
      </c>
      <c r="D137" s="189"/>
      <c r="E137" s="189"/>
      <c r="F137" s="210" t="s">
        <v>1153</v>
      </c>
      <c r="G137" s="189"/>
      <c r="H137" s="189" t="s">
        <v>1200</v>
      </c>
      <c r="I137" s="189" t="s">
        <v>1149</v>
      </c>
      <c r="J137" s="189">
        <v>255</v>
      </c>
      <c r="K137" s="233"/>
    </row>
    <row r="138" spans="2:11" customFormat="1" ht="15" customHeight="1" x14ac:dyDescent="0.2">
      <c r="B138" s="230"/>
      <c r="C138" s="189" t="s">
        <v>1177</v>
      </c>
      <c r="D138" s="189"/>
      <c r="E138" s="189"/>
      <c r="F138" s="210" t="s">
        <v>1147</v>
      </c>
      <c r="G138" s="189"/>
      <c r="H138" s="189" t="s">
        <v>1201</v>
      </c>
      <c r="I138" s="189" t="s">
        <v>1179</v>
      </c>
      <c r="J138" s="189"/>
      <c r="K138" s="233"/>
    </row>
    <row r="139" spans="2:11" customFormat="1" ht="15" customHeight="1" x14ac:dyDescent="0.2">
      <c r="B139" s="230"/>
      <c r="C139" s="189" t="s">
        <v>1180</v>
      </c>
      <c r="D139" s="189"/>
      <c r="E139" s="189"/>
      <c r="F139" s="210" t="s">
        <v>1147</v>
      </c>
      <c r="G139" s="189"/>
      <c r="H139" s="189" t="s">
        <v>1202</v>
      </c>
      <c r="I139" s="189" t="s">
        <v>1182</v>
      </c>
      <c r="J139" s="189"/>
      <c r="K139" s="233"/>
    </row>
    <row r="140" spans="2:11" customFormat="1" ht="15" customHeight="1" x14ac:dyDescent="0.2">
      <c r="B140" s="230"/>
      <c r="C140" s="189" t="s">
        <v>1183</v>
      </c>
      <c r="D140" s="189"/>
      <c r="E140" s="189"/>
      <c r="F140" s="210" t="s">
        <v>1147</v>
      </c>
      <c r="G140" s="189"/>
      <c r="H140" s="189" t="s">
        <v>1183</v>
      </c>
      <c r="I140" s="189" t="s">
        <v>1182</v>
      </c>
      <c r="J140" s="189"/>
      <c r="K140" s="233"/>
    </row>
    <row r="141" spans="2:11" customFormat="1" ht="15" customHeight="1" x14ac:dyDescent="0.2">
      <c r="B141" s="230"/>
      <c r="C141" s="189" t="s">
        <v>34</v>
      </c>
      <c r="D141" s="189"/>
      <c r="E141" s="189"/>
      <c r="F141" s="210" t="s">
        <v>1147</v>
      </c>
      <c r="G141" s="189"/>
      <c r="H141" s="189" t="s">
        <v>1203</v>
      </c>
      <c r="I141" s="189" t="s">
        <v>1182</v>
      </c>
      <c r="J141" s="189"/>
      <c r="K141" s="233"/>
    </row>
    <row r="142" spans="2:11" customFormat="1" ht="15" customHeight="1" x14ac:dyDescent="0.2">
      <c r="B142" s="230"/>
      <c r="C142" s="189" t="s">
        <v>1204</v>
      </c>
      <c r="D142" s="189"/>
      <c r="E142" s="189"/>
      <c r="F142" s="210" t="s">
        <v>1147</v>
      </c>
      <c r="G142" s="189"/>
      <c r="H142" s="189" t="s">
        <v>1205</v>
      </c>
      <c r="I142" s="189" t="s">
        <v>1182</v>
      </c>
      <c r="J142" s="189"/>
      <c r="K142" s="233"/>
    </row>
    <row r="143" spans="2:11" customFormat="1" ht="15" customHeight="1" x14ac:dyDescent="0.2">
      <c r="B143" s="234"/>
      <c r="C143" s="235"/>
      <c r="D143" s="235"/>
      <c r="E143" s="235"/>
      <c r="F143" s="235"/>
      <c r="G143" s="235"/>
      <c r="H143" s="235"/>
      <c r="I143" s="235"/>
      <c r="J143" s="235"/>
      <c r="K143" s="236"/>
    </row>
    <row r="144" spans="2:11" customFormat="1" ht="18.75" customHeight="1" x14ac:dyDescent="0.2">
      <c r="B144" s="221"/>
      <c r="C144" s="221"/>
      <c r="D144" s="221"/>
      <c r="E144" s="221"/>
      <c r="F144" s="222"/>
      <c r="G144" s="221"/>
      <c r="H144" s="221"/>
      <c r="I144" s="221"/>
      <c r="J144" s="221"/>
      <c r="K144" s="221"/>
    </row>
    <row r="145" spans="2:11" customFormat="1" ht="18.75" customHeight="1" x14ac:dyDescent="0.2">
      <c r="B145" s="196"/>
      <c r="C145" s="196"/>
      <c r="D145" s="196"/>
      <c r="E145" s="196"/>
      <c r="F145" s="196"/>
      <c r="G145" s="196"/>
      <c r="H145" s="196"/>
      <c r="I145" s="196"/>
      <c r="J145" s="196"/>
      <c r="K145" s="196"/>
    </row>
    <row r="146" spans="2:11" customFormat="1" ht="7.5" customHeight="1" x14ac:dyDescent="0.2">
      <c r="B146" s="197"/>
      <c r="C146" s="198"/>
      <c r="D146" s="198"/>
      <c r="E146" s="198"/>
      <c r="F146" s="198"/>
      <c r="G146" s="198"/>
      <c r="H146" s="198"/>
      <c r="I146" s="198"/>
      <c r="J146" s="198"/>
      <c r="K146" s="199"/>
    </row>
    <row r="147" spans="2:11" customFormat="1" ht="45" customHeight="1" x14ac:dyDescent="0.2">
      <c r="B147" s="200"/>
      <c r="C147" s="458" t="s">
        <v>1206</v>
      </c>
      <c r="D147" s="458"/>
      <c r="E147" s="458"/>
      <c r="F147" s="458"/>
      <c r="G147" s="458"/>
      <c r="H147" s="458"/>
      <c r="I147" s="458"/>
      <c r="J147" s="458"/>
      <c r="K147" s="201"/>
    </row>
    <row r="148" spans="2:11" customFormat="1" ht="17.25" customHeight="1" x14ac:dyDescent="0.2">
      <c r="B148" s="200"/>
      <c r="C148" s="202" t="s">
        <v>1141</v>
      </c>
      <c r="D148" s="202"/>
      <c r="E148" s="202"/>
      <c r="F148" s="202" t="s">
        <v>1142</v>
      </c>
      <c r="G148" s="203"/>
      <c r="H148" s="202" t="s">
        <v>50</v>
      </c>
      <c r="I148" s="202" t="s">
        <v>53</v>
      </c>
      <c r="J148" s="202" t="s">
        <v>1143</v>
      </c>
      <c r="K148" s="201"/>
    </row>
    <row r="149" spans="2:11" customFormat="1" ht="17.25" customHeight="1" x14ac:dyDescent="0.2">
      <c r="B149" s="200"/>
      <c r="C149" s="204" t="s">
        <v>1144</v>
      </c>
      <c r="D149" s="204"/>
      <c r="E149" s="204"/>
      <c r="F149" s="205" t="s">
        <v>1145</v>
      </c>
      <c r="G149" s="206"/>
      <c r="H149" s="204"/>
      <c r="I149" s="204"/>
      <c r="J149" s="204" t="s">
        <v>1146</v>
      </c>
      <c r="K149" s="201"/>
    </row>
    <row r="150" spans="2:11" customFormat="1" ht="5.25" customHeight="1" x14ac:dyDescent="0.2">
      <c r="B150" s="212"/>
      <c r="C150" s="207"/>
      <c r="D150" s="207"/>
      <c r="E150" s="207"/>
      <c r="F150" s="207"/>
      <c r="G150" s="208"/>
      <c r="H150" s="207"/>
      <c r="I150" s="207"/>
      <c r="J150" s="207"/>
      <c r="K150" s="233"/>
    </row>
    <row r="151" spans="2:11" customFormat="1" ht="15" customHeight="1" x14ac:dyDescent="0.2">
      <c r="B151" s="212"/>
      <c r="C151" s="237" t="s">
        <v>1150</v>
      </c>
      <c r="D151" s="189"/>
      <c r="E151" s="189"/>
      <c r="F151" s="238" t="s">
        <v>1147</v>
      </c>
      <c r="G151" s="189"/>
      <c r="H151" s="237" t="s">
        <v>1187</v>
      </c>
      <c r="I151" s="237" t="s">
        <v>1149</v>
      </c>
      <c r="J151" s="237">
        <v>120</v>
      </c>
      <c r="K151" s="233"/>
    </row>
    <row r="152" spans="2:11" customFormat="1" ht="15" customHeight="1" x14ac:dyDescent="0.2">
      <c r="B152" s="212"/>
      <c r="C152" s="237" t="s">
        <v>1196</v>
      </c>
      <c r="D152" s="189"/>
      <c r="E152" s="189"/>
      <c r="F152" s="238" t="s">
        <v>1147</v>
      </c>
      <c r="G152" s="189"/>
      <c r="H152" s="237" t="s">
        <v>1207</v>
      </c>
      <c r="I152" s="237" t="s">
        <v>1149</v>
      </c>
      <c r="J152" s="237" t="s">
        <v>1198</v>
      </c>
      <c r="K152" s="233"/>
    </row>
    <row r="153" spans="2:11" customFormat="1" ht="15" customHeight="1" x14ac:dyDescent="0.2">
      <c r="B153" s="212"/>
      <c r="C153" s="237" t="s">
        <v>81</v>
      </c>
      <c r="D153" s="189"/>
      <c r="E153" s="189"/>
      <c r="F153" s="238" t="s">
        <v>1147</v>
      </c>
      <c r="G153" s="189"/>
      <c r="H153" s="237" t="s">
        <v>1208</v>
      </c>
      <c r="I153" s="237" t="s">
        <v>1149</v>
      </c>
      <c r="J153" s="237" t="s">
        <v>1198</v>
      </c>
      <c r="K153" s="233"/>
    </row>
    <row r="154" spans="2:11" customFormat="1" ht="15" customHeight="1" x14ac:dyDescent="0.2">
      <c r="B154" s="212"/>
      <c r="C154" s="237" t="s">
        <v>1152</v>
      </c>
      <c r="D154" s="189"/>
      <c r="E154" s="189"/>
      <c r="F154" s="238" t="s">
        <v>1153</v>
      </c>
      <c r="G154" s="189"/>
      <c r="H154" s="237" t="s">
        <v>1187</v>
      </c>
      <c r="I154" s="237" t="s">
        <v>1149</v>
      </c>
      <c r="J154" s="237">
        <v>50</v>
      </c>
      <c r="K154" s="233"/>
    </row>
    <row r="155" spans="2:11" customFormat="1" ht="15" customHeight="1" x14ac:dyDescent="0.2">
      <c r="B155" s="212"/>
      <c r="C155" s="237" t="s">
        <v>1155</v>
      </c>
      <c r="D155" s="189"/>
      <c r="E155" s="189"/>
      <c r="F155" s="238" t="s">
        <v>1147</v>
      </c>
      <c r="G155" s="189"/>
      <c r="H155" s="237" t="s">
        <v>1187</v>
      </c>
      <c r="I155" s="237" t="s">
        <v>1157</v>
      </c>
      <c r="J155" s="237"/>
      <c r="K155" s="233"/>
    </row>
    <row r="156" spans="2:11" customFormat="1" ht="15" customHeight="1" x14ac:dyDescent="0.2">
      <c r="B156" s="212"/>
      <c r="C156" s="237" t="s">
        <v>1166</v>
      </c>
      <c r="D156" s="189"/>
      <c r="E156" s="189"/>
      <c r="F156" s="238" t="s">
        <v>1153</v>
      </c>
      <c r="G156" s="189"/>
      <c r="H156" s="237" t="s">
        <v>1187</v>
      </c>
      <c r="I156" s="237" t="s">
        <v>1149</v>
      </c>
      <c r="J156" s="237">
        <v>50</v>
      </c>
      <c r="K156" s="233"/>
    </row>
    <row r="157" spans="2:11" customFormat="1" ht="15" customHeight="1" x14ac:dyDescent="0.2">
      <c r="B157" s="212"/>
      <c r="C157" s="237" t="s">
        <v>1174</v>
      </c>
      <c r="D157" s="189"/>
      <c r="E157" s="189"/>
      <c r="F157" s="238" t="s">
        <v>1153</v>
      </c>
      <c r="G157" s="189"/>
      <c r="H157" s="237" t="s">
        <v>1187</v>
      </c>
      <c r="I157" s="237" t="s">
        <v>1149</v>
      </c>
      <c r="J157" s="237">
        <v>50</v>
      </c>
      <c r="K157" s="233"/>
    </row>
    <row r="158" spans="2:11" customFormat="1" ht="15" customHeight="1" x14ac:dyDescent="0.2">
      <c r="B158" s="212"/>
      <c r="C158" s="237" t="s">
        <v>1172</v>
      </c>
      <c r="D158" s="189"/>
      <c r="E158" s="189"/>
      <c r="F158" s="238" t="s">
        <v>1153</v>
      </c>
      <c r="G158" s="189"/>
      <c r="H158" s="237" t="s">
        <v>1187</v>
      </c>
      <c r="I158" s="237" t="s">
        <v>1149</v>
      </c>
      <c r="J158" s="237">
        <v>50</v>
      </c>
      <c r="K158" s="233"/>
    </row>
    <row r="159" spans="2:11" customFormat="1" ht="15" customHeight="1" x14ac:dyDescent="0.2">
      <c r="B159" s="212"/>
      <c r="C159" s="237" t="s">
        <v>112</v>
      </c>
      <c r="D159" s="189"/>
      <c r="E159" s="189"/>
      <c r="F159" s="238" t="s">
        <v>1147</v>
      </c>
      <c r="G159" s="189"/>
      <c r="H159" s="237" t="s">
        <v>1209</v>
      </c>
      <c r="I159" s="237" t="s">
        <v>1149</v>
      </c>
      <c r="J159" s="237" t="s">
        <v>1210</v>
      </c>
      <c r="K159" s="233"/>
    </row>
    <row r="160" spans="2:11" customFormat="1" ht="15" customHeight="1" x14ac:dyDescent="0.2">
      <c r="B160" s="212"/>
      <c r="C160" s="237" t="s">
        <v>1211</v>
      </c>
      <c r="D160" s="189"/>
      <c r="E160" s="189"/>
      <c r="F160" s="238" t="s">
        <v>1147</v>
      </c>
      <c r="G160" s="189"/>
      <c r="H160" s="237" t="s">
        <v>1212</v>
      </c>
      <c r="I160" s="237" t="s">
        <v>1182</v>
      </c>
      <c r="J160" s="237"/>
      <c r="K160" s="233"/>
    </row>
    <row r="161" spans="2:11" customFormat="1" ht="15" customHeight="1" x14ac:dyDescent="0.2">
      <c r="B161" s="239"/>
      <c r="C161" s="219"/>
      <c r="D161" s="219"/>
      <c r="E161" s="219"/>
      <c r="F161" s="219"/>
      <c r="G161" s="219"/>
      <c r="H161" s="219"/>
      <c r="I161" s="219"/>
      <c r="J161" s="219"/>
      <c r="K161" s="240"/>
    </row>
    <row r="162" spans="2:11" customFormat="1" ht="18.75" customHeight="1" x14ac:dyDescent="0.2">
      <c r="B162" s="221"/>
      <c r="C162" s="231"/>
      <c r="D162" s="231"/>
      <c r="E162" s="231"/>
      <c r="F162" s="241"/>
      <c r="G162" s="231"/>
      <c r="H162" s="231"/>
      <c r="I162" s="231"/>
      <c r="J162" s="231"/>
      <c r="K162" s="221"/>
    </row>
    <row r="163" spans="2:11" customFormat="1" ht="18.75" customHeight="1" x14ac:dyDescent="0.2">
      <c r="B163" s="196"/>
      <c r="C163" s="196"/>
      <c r="D163" s="196"/>
      <c r="E163" s="196"/>
      <c r="F163" s="196"/>
      <c r="G163" s="196"/>
      <c r="H163" s="196"/>
      <c r="I163" s="196"/>
      <c r="J163" s="196"/>
      <c r="K163" s="196"/>
    </row>
    <row r="164" spans="2:11" customFormat="1" ht="7.5" customHeight="1" x14ac:dyDescent="0.2">
      <c r="B164" s="178"/>
      <c r="C164" s="179"/>
      <c r="D164" s="179"/>
      <c r="E164" s="179"/>
      <c r="F164" s="179"/>
      <c r="G164" s="179"/>
      <c r="H164" s="179"/>
      <c r="I164" s="179"/>
      <c r="J164" s="179"/>
      <c r="K164" s="180"/>
    </row>
    <row r="165" spans="2:11" customFormat="1" ht="45" customHeight="1" x14ac:dyDescent="0.2">
      <c r="B165" s="181"/>
      <c r="C165" s="459" t="s">
        <v>1213</v>
      </c>
      <c r="D165" s="459"/>
      <c r="E165" s="459"/>
      <c r="F165" s="459"/>
      <c r="G165" s="459"/>
      <c r="H165" s="459"/>
      <c r="I165" s="459"/>
      <c r="J165" s="459"/>
      <c r="K165" s="182"/>
    </row>
    <row r="166" spans="2:11" customFormat="1" ht="17.25" customHeight="1" x14ac:dyDescent="0.2">
      <c r="B166" s="181"/>
      <c r="C166" s="202" t="s">
        <v>1141</v>
      </c>
      <c r="D166" s="202"/>
      <c r="E166" s="202"/>
      <c r="F166" s="202" t="s">
        <v>1142</v>
      </c>
      <c r="G166" s="242"/>
      <c r="H166" s="243" t="s">
        <v>50</v>
      </c>
      <c r="I166" s="243" t="s">
        <v>53</v>
      </c>
      <c r="J166" s="202" t="s">
        <v>1143</v>
      </c>
      <c r="K166" s="182"/>
    </row>
    <row r="167" spans="2:11" customFormat="1" ht="17.25" customHeight="1" x14ac:dyDescent="0.2">
      <c r="B167" s="183"/>
      <c r="C167" s="204" t="s">
        <v>1144</v>
      </c>
      <c r="D167" s="204"/>
      <c r="E167" s="204"/>
      <c r="F167" s="205" t="s">
        <v>1145</v>
      </c>
      <c r="G167" s="244"/>
      <c r="H167" s="245"/>
      <c r="I167" s="245"/>
      <c r="J167" s="204" t="s">
        <v>1146</v>
      </c>
      <c r="K167" s="184"/>
    </row>
    <row r="168" spans="2:11" customFormat="1" ht="5.25" customHeight="1" x14ac:dyDescent="0.2">
      <c r="B168" s="212"/>
      <c r="C168" s="207"/>
      <c r="D168" s="207"/>
      <c r="E168" s="207"/>
      <c r="F168" s="207"/>
      <c r="G168" s="208"/>
      <c r="H168" s="207"/>
      <c r="I168" s="207"/>
      <c r="J168" s="207"/>
      <c r="K168" s="233"/>
    </row>
    <row r="169" spans="2:11" customFormat="1" ht="15" customHeight="1" x14ac:dyDescent="0.2">
      <c r="B169" s="212"/>
      <c r="C169" s="189" t="s">
        <v>1150</v>
      </c>
      <c r="D169" s="189"/>
      <c r="E169" s="189"/>
      <c r="F169" s="210" t="s">
        <v>1147</v>
      </c>
      <c r="G169" s="189"/>
      <c r="H169" s="189" t="s">
        <v>1187</v>
      </c>
      <c r="I169" s="189" t="s">
        <v>1149</v>
      </c>
      <c r="J169" s="189">
        <v>120</v>
      </c>
      <c r="K169" s="233"/>
    </row>
    <row r="170" spans="2:11" customFormat="1" ht="15" customHeight="1" x14ac:dyDescent="0.2">
      <c r="B170" s="212"/>
      <c r="C170" s="189" t="s">
        <v>1196</v>
      </c>
      <c r="D170" s="189"/>
      <c r="E170" s="189"/>
      <c r="F170" s="210" t="s">
        <v>1147</v>
      </c>
      <c r="G170" s="189"/>
      <c r="H170" s="189" t="s">
        <v>1197</v>
      </c>
      <c r="I170" s="189" t="s">
        <v>1149</v>
      </c>
      <c r="J170" s="189" t="s">
        <v>1198</v>
      </c>
      <c r="K170" s="233"/>
    </row>
    <row r="171" spans="2:11" customFormat="1" ht="15" customHeight="1" x14ac:dyDescent="0.2">
      <c r="B171" s="212"/>
      <c r="C171" s="189" t="s">
        <v>81</v>
      </c>
      <c r="D171" s="189"/>
      <c r="E171" s="189"/>
      <c r="F171" s="210" t="s">
        <v>1147</v>
      </c>
      <c r="G171" s="189"/>
      <c r="H171" s="189" t="s">
        <v>1214</v>
      </c>
      <c r="I171" s="189" t="s">
        <v>1149</v>
      </c>
      <c r="J171" s="189" t="s">
        <v>1198</v>
      </c>
      <c r="K171" s="233"/>
    </row>
    <row r="172" spans="2:11" customFormat="1" ht="15" customHeight="1" x14ac:dyDescent="0.2">
      <c r="B172" s="212"/>
      <c r="C172" s="189" t="s">
        <v>1152</v>
      </c>
      <c r="D172" s="189"/>
      <c r="E172" s="189"/>
      <c r="F172" s="210" t="s">
        <v>1153</v>
      </c>
      <c r="G172" s="189"/>
      <c r="H172" s="189" t="s">
        <v>1214</v>
      </c>
      <c r="I172" s="189" t="s">
        <v>1149</v>
      </c>
      <c r="J172" s="189">
        <v>50</v>
      </c>
      <c r="K172" s="233"/>
    </row>
    <row r="173" spans="2:11" customFormat="1" ht="15" customHeight="1" x14ac:dyDescent="0.2">
      <c r="B173" s="212"/>
      <c r="C173" s="189" t="s">
        <v>1155</v>
      </c>
      <c r="D173" s="189"/>
      <c r="E173" s="189"/>
      <c r="F173" s="210" t="s">
        <v>1147</v>
      </c>
      <c r="G173" s="189"/>
      <c r="H173" s="189" t="s">
        <v>1214</v>
      </c>
      <c r="I173" s="189" t="s">
        <v>1157</v>
      </c>
      <c r="J173" s="189"/>
      <c r="K173" s="233"/>
    </row>
    <row r="174" spans="2:11" customFormat="1" ht="15" customHeight="1" x14ac:dyDescent="0.2">
      <c r="B174" s="212"/>
      <c r="C174" s="189" t="s">
        <v>1166</v>
      </c>
      <c r="D174" s="189"/>
      <c r="E174" s="189"/>
      <c r="F174" s="210" t="s">
        <v>1153</v>
      </c>
      <c r="G174" s="189"/>
      <c r="H174" s="189" t="s">
        <v>1214</v>
      </c>
      <c r="I174" s="189" t="s">
        <v>1149</v>
      </c>
      <c r="J174" s="189">
        <v>50</v>
      </c>
      <c r="K174" s="233"/>
    </row>
    <row r="175" spans="2:11" customFormat="1" ht="15" customHeight="1" x14ac:dyDescent="0.2">
      <c r="B175" s="212"/>
      <c r="C175" s="189" t="s">
        <v>1174</v>
      </c>
      <c r="D175" s="189"/>
      <c r="E175" s="189"/>
      <c r="F175" s="210" t="s">
        <v>1153</v>
      </c>
      <c r="G175" s="189"/>
      <c r="H175" s="189" t="s">
        <v>1214</v>
      </c>
      <c r="I175" s="189" t="s">
        <v>1149</v>
      </c>
      <c r="J175" s="189">
        <v>50</v>
      </c>
      <c r="K175" s="233"/>
    </row>
    <row r="176" spans="2:11" customFormat="1" ht="15" customHeight="1" x14ac:dyDescent="0.2">
      <c r="B176" s="212"/>
      <c r="C176" s="189" t="s">
        <v>1172</v>
      </c>
      <c r="D176" s="189"/>
      <c r="E176" s="189"/>
      <c r="F176" s="210" t="s">
        <v>1153</v>
      </c>
      <c r="G176" s="189"/>
      <c r="H176" s="189" t="s">
        <v>1214</v>
      </c>
      <c r="I176" s="189" t="s">
        <v>1149</v>
      </c>
      <c r="J176" s="189">
        <v>50</v>
      </c>
      <c r="K176" s="233"/>
    </row>
    <row r="177" spans="2:11" customFormat="1" ht="15" customHeight="1" x14ac:dyDescent="0.2">
      <c r="B177" s="212"/>
      <c r="C177" s="189" t="s">
        <v>125</v>
      </c>
      <c r="D177" s="189"/>
      <c r="E177" s="189"/>
      <c r="F177" s="210" t="s">
        <v>1147</v>
      </c>
      <c r="G177" s="189"/>
      <c r="H177" s="189" t="s">
        <v>1215</v>
      </c>
      <c r="I177" s="189" t="s">
        <v>1216</v>
      </c>
      <c r="J177" s="189"/>
      <c r="K177" s="233"/>
    </row>
    <row r="178" spans="2:11" customFormat="1" ht="15" customHeight="1" x14ac:dyDescent="0.2">
      <c r="B178" s="212"/>
      <c r="C178" s="189" t="s">
        <v>53</v>
      </c>
      <c r="D178" s="189"/>
      <c r="E178" s="189"/>
      <c r="F178" s="210" t="s">
        <v>1147</v>
      </c>
      <c r="G178" s="189"/>
      <c r="H178" s="189" t="s">
        <v>1217</v>
      </c>
      <c r="I178" s="189" t="s">
        <v>1218</v>
      </c>
      <c r="J178" s="189">
        <v>1</v>
      </c>
      <c r="K178" s="233"/>
    </row>
    <row r="179" spans="2:11" customFormat="1" ht="15" customHeight="1" x14ac:dyDescent="0.2">
      <c r="B179" s="212"/>
      <c r="C179" s="189" t="s">
        <v>49</v>
      </c>
      <c r="D179" s="189"/>
      <c r="E179" s="189"/>
      <c r="F179" s="210" t="s">
        <v>1147</v>
      </c>
      <c r="G179" s="189"/>
      <c r="H179" s="189" t="s">
        <v>1219</v>
      </c>
      <c r="I179" s="189" t="s">
        <v>1149</v>
      </c>
      <c r="J179" s="189">
        <v>20</v>
      </c>
      <c r="K179" s="233"/>
    </row>
    <row r="180" spans="2:11" customFormat="1" ht="15" customHeight="1" x14ac:dyDescent="0.2">
      <c r="B180" s="212"/>
      <c r="C180" s="189" t="s">
        <v>50</v>
      </c>
      <c r="D180" s="189"/>
      <c r="E180" s="189"/>
      <c r="F180" s="210" t="s">
        <v>1147</v>
      </c>
      <c r="G180" s="189"/>
      <c r="H180" s="189" t="s">
        <v>1220</v>
      </c>
      <c r="I180" s="189" t="s">
        <v>1149</v>
      </c>
      <c r="J180" s="189">
        <v>255</v>
      </c>
      <c r="K180" s="233"/>
    </row>
    <row r="181" spans="2:11" customFormat="1" ht="15" customHeight="1" x14ac:dyDescent="0.2">
      <c r="B181" s="212"/>
      <c r="C181" s="189" t="s">
        <v>126</v>
      </c>
      <c r="D181" s="189"/>
      <c r="E181" s="189"/>
      <c r="F181" s="210" t="s">
        <v>1147</v>
      </c>
      <c r="G181" s="189"/>
      <c r="H181" s="189" t="s">
        <v>1111</v>
      </c>
      <c r="I181" s="189" t="s">
        <v>1149</v>
      </c>
      <c r="J181" s="189">
        <v>10</v>
      </c>
      <c r="K181" s="233"/>
    </row>
    <row r="182" spans="2:11" customFormat="1" ht="15" customHeight="1" x14ac:dyDescent="0.2">
      <c r="B182" s="212"/>
      <c r="C182" s="189" t="s">
        <v>127</v>
      </c>
      <c r="D182" s="189"/>
      <c r="E182" s="189"/>
      <c r="F182" s="210" t="s">
        <v>1147</v>
      </c>
      <c r="G182" s="189"/>
      <c r="H182" s="189" t="s">
        <v>1221</v>
      </c>
      <c r="I182" s="189" t="s">
        <v>1182</v>
      </c>
      <c r="J182" s="189"/>
      <c r="K182" s="233"/>
    </row>
    <row r="183" spans="2:11" customFormat="1" ht="15" customHeight="1" x14ac:dyDescent="0.2">
      <c r="B183" s="212"/>
      <c r="C183" s="189" t="s">
        <v>1222</v>
      </c>
      <c r="D183" s="189"/>
      <c r="E183" s="189"/>
      <c r="F183" s="210" t="s">
        <v>1147</v>
      </c>
      <c r="G183" s="189"/>
      <c r="H183" s="189" t="s">
        <v>1223</v>
      </c>
      <c r="I183" s="189" t="s">
        <v>1182</v>
      </c>
      <c r="J183" s="189"/>
      <c r="K183" s="233"/>
    </row>
    <row r="184" spans="2:11" customFormat="1" ht="15" customHeight="1" x14ac:dyDescent="0.2">
      <c r="B184" s="212"/>
      <c r="C184" s="189" t="s">
        <v>1211</v>
      </c>
      <c r="D184" s="189"/>
      <c r="E184" s="189"/>
      <c r="F184" s="210" t="s">
        <v>1147</v>
      </c>
      <c r="G184" s="189"/>
      <c r="H184" s="189" t="s">
        <v>1224</v>
      </c>
      <c r="I184" s="189" t="s">
        <v>1182</v>
      </c>
      <c r="J184" s="189"/>
      <c r="K184" s="233"/>
    </row>
    <row r="185" spans="2:11" customFormat="1" ht="15" customHeight="1" x14ac:dyDescent="0.2">
      <c r="B185" s="212"/>
      <c r="C185" s="189" t="s">
        <v>129</v>
      </c>
      <c r="D185" s="189"/>
      <c r="E185" s="189"/>
      <c r="F185" s="210" t="s">
        <v>1153</v>
      </c>
      <c r="G185" s="189"/>
      <c r="H185" s="189" t="s">
        <v>1225</v>
      </c>
      <c r="I185" s="189" t="s">
        <v>1149</v>
      </c>
      <c r="J185" s="189">
        <v>50</v>
      </c>
      <c r="K185" s="233"/>
    </row>
    <row r="186" spans="2:11" customFormat="1" ht="15" customHeight="1" x14ac:dyDescent="0.2">
      <c r="B186" s="212"/>
      <c r="C186" s="189" t="s">
        <v>1226</v>
      </c>
      <c r="D186" s="189"/>
      <c r="E186" s="189"/>
      <c r="F186" s="210" t="s">
        <v>1153</v>
      </c>
      <c r="G186" s="189"/>
      <c r="H186" s="189" t="s">
        <v>1227</v>
      </c>
      <c r="I186" s="189" t="s">
        <v>1228</v>
      </c>
      <c r="J186" s="189"/>
      <c r="K186" s="233"/>
    </row>
    <row r="187" spans="2:11" customFormat="1" ht="15" customHeight="1" x14ac:dyDescent="0.2">
      <c r="B187" s="212"/>
      <c r="C187" s="189" t="s">
        <v>1229</v>
      </c>
      <c r="D187" s="189"/>
      <c r="E187" s="189"/>
      <c r="F187" s="210" t="s">
        <v>1153</v>
      </c>
      <c r="G187" s="189"/>
      <c r="H187" s="189" t="s">
        <v>1230</v>
      </c>
      <c r="I187" s="189" t="s">
        <v>1228</v>
      </c>
      <c r="J187" s="189"/>
      <c r="K187" s="233"/>
    </row>
    <row r="188" spans="2:11" customFormat="1" ht="15" customHeight="1" x14ac:dyDescent="0.2">
      <c r="B188" s="212"/>
      <c r="C188" s="189" t="s">
        <v>1231</v>
      </c>
      <c r="D188" s="189"/>
      <c r="E188" s="189"/>
      <c r="F188" s="210" t="s">
        <v>1153</v>
      </c>
      <c r="G188" s="189"/>
      <c r="H188" s="189" t="s">
        <v>1232</v>
      </c>
      <c r="I188" s="189" t="s">
        <v>1228</v>
      </c>
      <c r="J188" s="189"/>
      <c r="K188" s="233"/>
    </row>
    <row r="189" spans="2:11" customFormat="1" ht="15" customHeight="1" x14ac:dyDescent="0.2">
      <c r="B189" s="212"/>
      <c r="C189" s="246" t="s">
        <v>1233</v>
      </c>
      <c r="D189" s="189"/>
      <c r="E189" s="189"/>
      <c r="F189" s="210" t="s">
        <v>1153</v>
      </c>
      <c r="G189" s="189"/>
      <c r="H189" s="189" t="s">
        <v>1234</v>
      </c>
      <c r="I189" s="189" t="s">
        <v>1235</v>
      </c>
      <c r="J189" s="247" t="s">
        <v>1236</v>
      </c>
      <c r="K189" s="233"/>
    </row>
    <row r="190" spans="2:11" customFormat="1" ht="15" customHeight="1" x14ac:dyDescent="0.2">
      <c r="B190" s="212"/>
      <c r="C190" s="246" t="s">
        <v>38</v>
      </c>
      <c r="D190" s="189"/>
      <c r="E190" s="189"/>
      <c r="F190" s="210" t="s">
        <v>1147</v>
      </c>
      <c r="G190" s="189"/>
      <c r="H190" s="186" t="s">
        <v>1237</v>
      </c>
      <c r="I190" s="189" t="s">
        <v>1238</v>
      </c>
      <c r="J190" s="189"/>
      <c r="K190" s="233"/>
    </row>
    <row r="191" spans="2:11" customFormat="1" ht="15" customHeight="1" x14ac:dyDescent="0.2">
      <c r="B191" s="212"/>
      <c r="C191" s="246" t="s">
        <v>1239</v>
      </c>
      <c r="D191" s="189"/>
      <c r="E191" s="189"/>
      <c r="F191" s="210" t="s">
        <v>1147</v>
      </c>
      <c r="G191" s="189"/>
      <c r="H191" s="189" t="s">
        <v>1240</v>
      </c>
      <c r="I191" s="189" t="s">
        <v>1182</v>
      </c>
      <c r="J191" s="189"/>
      <c r="K191" s="233"/>
    </row>
    <row r="192" spans="2:11" customFormat="1" ht="15" customHeight="1" x14ac:dyDescent="0.2">
      <c r="B192" s="212"/>
      <c r="C192" s="246" t="s">
        <v>1241</v>
      </c>
      <c r="D192" s="189"/>
      <c r="E192" s="189"/>
      <c r="F192" s="210" t="s">
        <v>1147</v>
      </c>
      <c r="G192" s="189"/>
      <c r="H192" s="189" t="s">
        <v>1242</v>
      </c>
      <c r="I192" s="189" t="s">
        <v>1182</v>
      </c>
      <c r="J192" s="189"/>
      <c r="K192" s="233"/>
    </row>
    <row r="193" spans="2:11" customFormat="1" ht="15" customHeight="1" x14ac:dyDescent="0.2">
      <c r="B193" s="212"/>
      <c r="C193" s="246" t="s">
        <v>1243</v>
      </c>
      <c r="D193" s="189"/>
      <c r="E193" s="189"/>
      <c r="F193" s="210" t="s">
        <v>1153</v>
      </c>
      <c r="G193" s="189"/>
      <c r="H193" s="189" t="s">
        <v>1244</v>
      </c>
      <c r="I193" s="189" t="s">
        <v>1182</v>
      </c>
      <c r="J193" s="189"/>
      <c r="K193" s="233"/>
    </row>
    <row r="194" spans="2:11" customFormat="1" ht="15" customHeight="1" x14ac:dyDescent="0.2">
      <c r="B194" s="239"/>
      <c r="C194" s="248"/>
      <c r="D194" s="219"/>
      <c r="E194" s="219"/>
      <c r="F194" s="219"/>
      <c r="G194" s="219"/>
      <c r="H194" s="219"/>
      <c r="I194" s="219"/>
      <c r="J194" s="219"/>
      <c r="K194" s="240"/>
    </row>
    <row r="195" spans="2:11" customFormat="1" ht="18.75" customHeight="1" x14ac:dyDescent="0.2">
      <c r="B195" s="221"/>
      <c r="C195" s="231"/>
      <c r="D195" s="231"/>
      <c r="E195" s="231"/>
      <c r="F195" s="241"/>
      <c r="G195" s="231"/>
      <c r="H195" s="231"/>
      <c r="I195" s="231"/>
      <c r="J195" s="231"/>
      <c r="K195" s="221"/>
    </row>
    <row r="196" spans="2:11" customFormat="1" ht="18.75" customHeight="1" x14ac:dyDescent="0.2">
      <c r="B196" s="221"/>
      <c r="C196" s="231"/>
      <c r="D196" s="231"/>
      <c r="E196" s="231"/>
      <c r="F196" s="241"/>
      <c r="G196" s="231"/>
      <c r="H196" s="231"/>
      <c r="I196" s="231"/>
      <c r="J196" s="231"/>
      <c r="K196" s="221"/>
    </row>
    <row r="197" spans="2:11" customFormat="1" ht="18.75" customHeight="1" x14ac:dyDescent="0.2">
      <c r="B197" s="196"/>
      <c r="C197" s="196"/>
      <c r="D197" s="196"/>
      <c r="E197" s="196"/>
      <c r="F197" s="196"/>
      <c r="G197" s="196"/>
      <c r="H197" s="196"/>
      <c r="I197" s="196"/>
      <c r="J197" s="196"/>
      <c r="K197" s="196"/>
    </row>
    <row r="198" spans="2:11" customFormat="1" ht="12" x14ac:dyDescent="0.2">
      <c r="B198" s="178"/>
      <c r="C198" s="179"/>
      <c r="D198" s="179"/>
      <c r="E198" s="179"/>
      <c r="F198" s="179"/>
      <c r="G198" s="179"/>
      <c r="H198" s="179"/>
      <c r="I198" s="179"/>
      <c r="J198" s="179"/>
      <c r="K198" s="180"/>
    </row>
    <row r="199" spans="2:11" customFormat="1" ht="22.2" x14ac:dyDescent="0.2">
      <c r="B199" s="181"/>
      <c r="C199" s="459" t="s">
        <v>1245</v>
      </c>
      <c r="D199" s="459"/>
      <c r="E199" s="459"/>
      <c r="F199" s="459"/>
      <c r="G199" s="459"/>
      <c r="H199" s="459"/>
      <c r="I199" s="459"/>
      <c r="J199" s="459"/>
      <c r="K199" s="182"/>
    </row>
    <row r="200" spans="2:11" customFormat="1" ht="25.5" customHeight="1" x14ac:dyDescent="0.3">
      <c r="B200" s="181"/>
      <c r="C200" s="249" t="s">
        <v>1246</v>
      </c>
      <c r="D200" s="249"/>
      <c r="E200" s="249"/>
      <c r="F200" s="249" t="s">
        <v>1247</v>
      </c>
      <c r="G200" s="250"/>
      <c r="H200" s="460" t="s">
        <v>1248</v>
      </c>
      <c r="I200" s="460"/>
      <c r="J200" s="460"/>
      <c r="K200" s="182"/>
    </row>
    <row r="201" spans="2:11" customFormat="1" ht="5.25" customHeight="1" x14ac:dyDescent="0.2">
      <c r="B201" s="212"/>
      <c r="C201" s="207"/>
      <c r="D201" s="207"/>
      <c r="E201" s="207"/>
      <c r="F201" s="207"/>
      <c r="G201" s="231"/>
      <c r="H201" s="207"/>
      <c r="I201" s="207"/>
      <c r="J201" s="207"/>
      <c r="K201" s="233"/>
    </row>
    <row r="202" spans="2:11" customFormat="1" ht="15" customHeight="1" x14ac:dyDescent="0.2">
      <c r="B202" s="212"/>
      <c r="C202" s="189" t="s">
        <v>1238</v>
      </c>
      <c r="D202" s="189"/>
      <c r="E202" s="189"/>
      <c r="F202" s="210" t="s">
        <v>39</v>
      </c>
      <c r="G202" s="189"/>
      <c r="H202" s="461" t="s">
        <v>1249</v>
      </c>
      <c r="I202" s="461"/>
      <c r="J202" s="461"/>
      <c r="K202" s="233"/>
    </row>
    <row r="203" spans="2:11" customFormat="1" ht="15" customHeight="1" x14ac:dyDescent="0.2">
      <c r="B203" s="212"/>
      <c r="C203" s="189"/>
      <c r="D203" s="189"/>
      <c r="E203" s="189"/>
      <c r="F203" s="210" t="s">
        <v>40</v>
      </c>
      <c r="G203" s="189"/>
      <c r="H203" s="461" t="s">
        <v>1250</v>
      </c>
      <c r="I203" s="461"/>
      <c r="J203" s="461"/>
      <c r="K203" s="233"/>
    </row>
    <row r="204" spans="2:11" customFormat="1" ht="15" customHeight="1" x14ac:dyDescent="0.2">
      <c r="B204" s="212"/>
      <c r="C204" s="189"/>
      <c r="D204" s="189"/>
      <c r="E204" s="189"/>
      <c r="F204" s="210" t="s">
        <v>43</v>
      </c>
      <c r="G204" s="189"/>
      <c r="H204" s="461" t="s">
        <v>1251</v>
      </c>
      <c r="I204" s="461"/>
      <c r="J204" s="461"/>
      <c r="K204" s="233"/>
    </row>
    <row r="205" spans="2:11" customFormat="1" ht="15" customHeight="1" x14ac:dyDescent="0.2">
      <c r="B205" s="212"/>
      <c r="C205" s="189"/>
      <c r="D205" s="189"/>
      <c r="E205" s="189"/>
      <c r="F205" s="210" t="s">
        <v>41</v>
      </c>
      <c r="G205" s="189"/>
      <c r="H205" s="461" t="s">
        <v>1252</v>
      </c>
      <c r="I205" s="461"/>
      <c r="J205" s="461"/>
      <c r="K205" s="233"/>
    </row>
    <row r="206" spans="2:11" customFormat="1" ht="15" customHeight="1" x14ac:dyDescent="0.2">
      <c r="B206" s="212"/>
      <c r="C206" s="189"/>
      <c r="D206" s="189"/>
      <c r="E206" s="189"/>
      <c r="F206" s="210" t="s">
        <v>42</v>
      </c>
      <c r="G206" s="189"/>
      <c r="H206" s="461" t="s">
        <v>1253</v>
      </c>
      <c r="I206" s="461"/>
      <c r="J206" s="461"/>
      <c r="K206" s="233"/>
    </row>
    <row r="207" spans="2:11" customFormat="1" ht="15" customHeight="1" x14ac:dyDescent="0.2">
      <c r="B207" s="212"/>
      <c r="C207" s="189"/>
      <c r="D207" s="189"/>
      <c r="E207" s="189"/>
      <c r="F207" s="210"/>
      <c r="G207" s="189"/>
      <c r="H207" s="189"/>
      <c r="I207" s="189"/>
      <c r="J207" s="189"/>
      <c r="K207" s="233"/>
    </row>
    <row r="208" spans="2:11" customFormat="1" ht="15" customHeight="1" x14ac:dyDescent="0.2">
      <c r="B208" s="212"/>
      <c r="C208" s="189" t="s">
        <v>1194</v>
      </c>
      <c r="D208" s="189"/>
      <c r="E208" s="189"/>
      <c r="F208" s="210" t="s">
        <v>74</v>
      </c>
      <c r="G208" s="189"/>
      <c r="H208" s="461" t="s">
        <v>1254</v>
      </c>
      <c r="I208" s="461"/>
      <c r="J208" s="461"/>
      <c r="K208" s="233"/>
    </row>
    <row r="209" spans="2:11" customFormat="1" ht="15" customHeight="1" x14ac:dyDescent="0.2">
      <c r="B209" s="212"/>
      <c r="C209" s="189"/>
      <c r="D209" s="189"/>
      <c r="E209" s="189"/>
      <c r="F209" s="210" t="s">
        <v>1092</v>
      </c>
      <c r="G209" s="189"/>
      <c r="H209" s="461" t="s">
        <v>1093</v>
      </c>
      <c r="I209" s="461"/>
      <c r="J209" s="461"/>
      <c r="K209" s="233"/>
    </row>
    <row r="210" spans="2:11" customFormat="1" ht="15" customHeight="1" x14ac:dyDescent="0.2">
      <c r="B210" s="212"/>
      <c r="C210" s="189"/>
      <c r="D210" s="189"/>
      <c r="E210" s="189"/>
      <c r="F210" s="210" t="s">
        <v>1090</v>
      </c>
      <c r="G210" s="189"/>
      <c r="H210" s="461" t="s">
        <v>1255</v>
      </c>
      <c r="I210" s="461"/>
      <c r="J210" s="461"/>
      <c r="K210" s="233"/>
    </row>
    <row r="211" spans="2:11" customFormat="1" ht="15" customHeight="1" x14ac:dyDescent="0.2">
      <c r="B211" s="251"/>
      <c r="C211" s="189"/>
      <c r="D211" s="189"/>
      <c r="E211" s="189"/>
      <c r="F211" s="210" t="s">
        <v>104</v>
      </c>
      <c r="G211" s="246"/>
      <c r="H211" s="462" t="s">
        <v>103</v>
      </c>
      <c r="I211" s="462"/>
      <c r="J211" s="462"/>
      <c r="K211" s="252"/>
    </row>
    <row r="212" spans="2:11" customFormat="1" ht="15" customHeight="1" x14ac:dyDescent="0.2">
      <c r="B212" s="251"/>
      <c r="C212" s="189"/>
      <c r="D212" s="189"/>
      <c r="E212" s="189"/>
      <c r="F212" s="210" t="s">
        <v>1094</v>
      </c>
      <c r="G212" s="246"/>
      <c r="H212" s="462" t="s">
        <v>1256</v>
      </c>
      <c r="I212" s="462"/>
      <c r="J212" s="462"/>
      <c r="K212" s="252"/>
    </row>
    <row r="213" spans="2:11" customFormat="1" ht="15" customHeight="1" x14ac:dyDescent="0.2">
      <c r="B213" s="251"/>
      <c r="C213" s="189"/>
      <c r="D213" s="189"/>
      <c r="E213" s="189"/>
      <c r="F213" s="210"/>
      <c r="G213" s="246"/>
      <c r="H213" s="237"/>
      <c r="I213" s="237"/>
      <c r="J213" s="237"/>
      <c r="K213" s="252"/>
    </row>
    <row r="214" spans="2:11" customFormat="1" ht="15" customHeight="1" x14ac:dyDescent="0.2">
      <c r="B214" s="251"/>
      <c r="C214" s="189" t="s">
        <v>1218</v>
      </c>
      <c r="D214" s="189"/>
      <c r="E214" s="189"/>
      <c r="F214" s="210">
        <v>1</v>
      </c>
      <c r="G214" s="246"/>
      <c r="H214" s="462" t="s">
        <v>1257</v>
      </c>
      <c r="I214" s="462"/>
      <c r="J214" s="462"/>
      <c r="K214" s="252"/>
    </row>
    <row r="215" spans="2:11" customFormat="1" ht="15" customHeight="1" x14ac:dyDescent="0.2">
      <c r="B215" s="251"/>
      <c r="C215" s="189"/>
      <c r="D215" s="189"/>
      <c r="E215" s="189"/>
      <c r="F215" s="210">
        <v>2</v>
      </c>
      <c r="G215" s="246"/>
      <c r="H215" s="462" t="s">
        <v>1258</v>
      </c>
      <c r="I215" s="462"/>
      <c r="J215" s="462"/>
      <c r="K215" s="252"/>
    </row>
    <row r="216" spans="2:11" customFormat="1" ht="15" customHeight="1" x14ac:dyDescent="0.2">
      <c r="B216" s="251"/>
      <c r="C216" s="189"/>
      <c r="D216" s="189"/>
      <c r="E216" s="189"/>
      <c r="F216" s="210">
        <v>3</v>
      </c>
      <c r="G216" s="246"/>
      <c r="H216" s="462" t="s">
        <v>1259</v>
      </c>
      <c r="I216" s="462"/>
      <c r="J216" s="462"/>
      <c r="K216" s="252"/>
    </row>
    <row r="217" spans="2:11" customFormat="1" ht="15" customHeight="1" x14ac:dyDescent="0.2">
      <c r="B217" s="251"/>
      <c r="C217" s="189"/>
      <c r="D217" s="189"/>
      <c r="E217" s="189"/>
      <c r="F217" s="210">
        <v>4</v>
      </c>
      <c r="G217" s="246"/>
      <c r="H217" s="462" t="s">
        <v>1260</v>
      </c>
      <c r="I217" s="462"/>
      <c r="J217" s="462"/>
      <c r="K217" s="252"/>
    </row>
    <row r="218" spans="2:11" customFormat="1" ht="12.75" customHeight="1" x14ac:dyDescent="0.2">
      <c r="B218" s="253"/>
      <c r="C218" s="254"/>
      <c r="D218" s="254"/>
      <c r="E218" s="254"/>
      <c r="F218" s="254"/>
      <c r="G218" s="254"/>
      <c r="H218" s="254"/>
      <c r="I218" s="254"/>
      <c r="J218" s="254"/>
      <c r="K218" s="255"/>
    </row>
  </sheetData>
  <sheetProtection formatCells="0" formatColumns="0" formatRows="0" insertColumns="0" insertRows="0" insertHyperlinks="0" deleteColumns="0" deleteRows="0" sort="0" autoFilter="0" pivotTables="0"/>
  <mergeCells count="77">
    <mergeCell ref="G44:J44"/>
    <mergeCell ref="G45:J45"/>
    <mergeCell ref="C3:J3"/>
    <mergeCell ref="C4:J4"/>
    <mergeCell ref="C6:J6"/>
    <mergeCell ref="C7:J7"/>
    <mergeCell ref="G39:J39"/>
    <mergeCell ref="G40:J40"/>
    <mergeCell ref="G41:J41"/>
    <mergeCell ref="G42:J42"/>
    <mergeCell ref="G43:J43"/>
    <mergeCell ref="D34:J34"/>
    <mergeCell ref="D35:J35"/>
    <mergeCell ref="G36:J36"/>
    <mergeCell ref="G37:J37"/>
    <mergeCell ref="G38:J38"/>
    <mergeCell ref="D27:J27"/>
    <mergeCell ref="D28:J28"/>
    <mergeCell ref="D30:J30"/>
    <mergeCell ref="D31:J31"/>
    <mergeCell ref="D33:J33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65:J65"/>
    <mergeCell ref="D66:J66"/>
    <mergeCell ref="D67:J67"/>
    <mergeCell ref="D68:J68"/>
    <mergeCell ref="D69:J69"/>
    <mergeCell ref="D59:J59"/>
    <mergeCell ref="D60:J60"/>
    <mergeCell ref="D61:J61"/>
    <mergeCell ref="D62:J62"/>
    <mergeCell ref="D63:J63"/>
    <mergeCell ref="C52:J52"/>
    <mergeCell ref="C54:J54"/>
    <mergeCell ref="C55:J55"/>
    <mergeCell ref="C57:J57"/>
    <mergeCell ref="D58:J58"/>
    <mergeCell ref="D47:J47"/>
    <mergeCell ref="E48:J48"/>
    <mergeCell ref="E49:J49"/>
    <mergeCell ref="E50:J50"/>
    <mergeCell ref="D51:J51"/>
    <mergeCell ref="H212:J212"/>
    <mergeCell ref="H214:J214"/>
    <mergeCell ref="H215:J215"/>
    <mergeCell ref="H216:J216"/>
    <mergeCell ref="H217:J217"/>
    <mergeCell ref="H206:J206"/>
    <mergeCell ref="H208:J208"/>
    <mergeCell ref="H209:J209"/>
    <mergeCell ref="H210:J210"/>
    <mergeCell ref="H211:J211"/>
    <mergeCell ref="H200:J200"/>
    <mergeCell ref="H202:J202"/>
    <mergeCell ref="H203:J203"/>
    <mergeCell ref="H204:J204"/>
    <mergeCell ref="H205:J205"/>
    <mergeCell ref="C102:J102"/>
    <mergeCell ref="C122:J122"/>
    <mergeCell ref="C147:J147"/>
    <mergeCell ref="C165:J165"/>
    <mergeCell ref="C199:J199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topLeftCell="A50" zoomScale="70" zoomScaleNormal="70" workbookViewId="0">
      <selection activeCell="H78" sqref="H78"/>
    </sheetView>
  </sheetViews>
  <sheetFormatPr defaultRowHeight="10.199999999999999" x14ac:dyDescent="0.2"/>
  <cols>
    <col min="2" max="2" width="13.42578125" customWidth="1"/>
    <col min="3" max="3" width="41.28515625" customWidth="1"/>
    <col min="4" max="4" width="7.28515625" customWidth="1"/>
    <col min="5" max="5" width="13.85546875" customWidth="1"/>
    <col min="6" max="6" width="11.140625" customWidth="1"/>
    <col min="7" max="7" width="12.42578125" customWidth="1"/>
    <col min="8" max="8" width="14.7109375" customWidth="1"/>
    <col min="9" max="9" width="13.28515625" customWidth="1"/>
  </cols>
  <sheetData>
    <row r="1" spans="1:9" ht="15.6" x14ac:dyDescent="0.3">
      <c r="A1" s="468" t="s">
        <v>1261</v>
      </c>
      <c r="B1" s="468"/>
      <c r="C1" s="468"/>
      <c r="D1" s="468"/>
      <c r="E1" s="468"/>
      <c r="F1" s="468"/>
      <c r="G1" s="468"/>
      <c r="H1" s="257"/>
      <c r="I1" s="257"/>
    </row>
    <row r="2" spans="1:9" ht="13.8" thickBot="1" x14ac:dyDescent="0.3">
      <c r="A2" s="257"/>
      <c r="B2" s="258"/>
      <c r="C2" s="259"/>
      <c r="D2" s="259"/>
      <c r="E2" s="260"/>
      <c r="F2" s="259"/>
      <c r="G2" s="259"/>
      <c r="H2" s="257"/>
      <c r="I2" s="257"/>
    </row>
    <row r="3" spans="1:9" ht="13.8" thickTop="1" x14ac:dyDescent="0.25">
      <c r="A3" s="469" t="s">
        <v>1262</v>
      </c>
      <c r="B3" s="470"/>
      <c r="C3" s="261" t="s">
        <v>1263</v>
      </c>
      <c r="D3" s="262"/>
      <c r="E3" s="263"/>
      <c r="F3" s="264"/>
      <c r="G3" s="265"/>
      <c r="H3" s="257"/>
      <c r="I3" s="257"/>
    </row>
    <row r="4" spans="1:9" ht="13.8" thickBot="1" x14ac:dyDescent="0.3">
      <c r="A4" s="471" t="s">
        <v>1264</v>
      </c>
      <c r="B4" s="472"/>
      <c r="C4" s="266" t="s">
        <v>1265</v>
      </c>
      <c r="D4" s="267"/>
      <c r="E4" s="473"/>
      <c r="F4" s="473"/>
      <c r="G4" s="474"/>
      <c r="H4" s="257"/>
      <c r="I4" s="257"/>
    </row>
    <row r="5" spans="1:9" ht="13.8" thickTop="1" x14ac:dyDescent="0.25">
      <c r="A5" s="268"/>
      <c r="B5" s="257"/>
      <c r="C5" s="257"/>
      <c r="D5" s="257"/>
      <c r="E5" s="269"/>
      <c r="F5" s="257"/>
      <c r="G5" s="257"/>
      <c r="H5" s="257"/>
      <c r="I5" s="257"/>
    </row>
    <row r="6" spans="1:9" ht="13.2" x14ac:dyDescent="0.25">
      <c r="A6" s="268"/>
      <c r="B6" s="257"/>
      <c r="C6" s="257"/>
      <c r="D6" s="371"/>
      <c r="E6" s="269"/>
      <c r="F6" s="257"/>
      <c r="G6" s="257"/>
      <c r="H6" s="257"/>
      <c r="I6" s="257"/>
    </row>
    <row r="7" spans="1:9" ht="11.4" x14ac:dyDescent="0.2">
      <c r="A7" s="270" t="s">
        <v>1266</v>
      </c>
      <c r="B7" s="271" t="s">
        <v>1267</v>
      </c>
      <c r="C7" s="271" t="s">
        <v>1268</v>
      </c>
      <c r="D7" s="372" t="s">
        <v>126</v>
      </c>
      <c r="E7" s="271" t="s">
        <v>1269</v>
      </c>
      <c r="F7" s="271" t="s">
        <v>1270</v>
      </c>
      <c r="G7" s="272" t="s">
        <v>1271</v>
      </c>
      <c r="H7" s="271" t="s">
        <v>1270</v>
      </c>
      <c r="I7" s="272" t="s">
        <v>1271</v>
      </c>
    </row>
    <row r="8" spans="1:9" ht="13.2" x14ac:dyDescent="0.25">
      <c r="A8" s="273" t="s">
        <v>1272</v>
      </c>
      <c r="B8" s="274"/>
      <c r="C8" s="275"/>
      <c r="D8" s="373"/>
      <c r="E8" s="276"/>
      <c r="F8" s="276"/>
      <c r="G8" s="277"/>
      <c r="H8" s="278"/>
      <c r="I8" s="277"/>
    </row>
    <row r="9" spans="1:9" ht="13.2" x14ac:dyDescent="0.25">
      <c r="A9" s="279"/>
      <c r="B9" s="280"/>
      <c r="C9" s="281" t="s">
        <v>1273</v>
      </c>
      <c r="D9" s="374"/>
      <c r="E9" s="282"/>
      <c r="F9" s="466" t="s">
        <v>1274</v>
      </c>
      <c r="G9" s="467"/>
      <c r="H9" s="466" t="s">
        <v>1275</v>
      </c>
      <c r="I9" s="467"/>
    </row>
    <row r="10" spans="1:9" ht="21.6" customHeight="1" x14ac:dyDescent="0.2">
      <c r="A10" s="283">
        <v>1</v>
      </c>
      <c r="B10" s="284"/>
      <c r="C10" s="285" t="s">
        <v>1276</v>
      </c>
      <c r="D10" s="375" t="s">
        <v>1277</v>
      </c>
      <c r="E10" s="381">
        <v>1</v>
      </c>
      <c r="F10" s="381"/>
      <c r="G10" s="381"/>
      <c r="H10" s="390">
        <v>893</v>
      </c>
      <c r="I10" s="381">
        <f>H10*E10</f>
        <v>893</v>
      </c>
    </row>
    <row r="11" spans="1:9" ht="31.95" customHeight="1" x14ac:dyDescent="0.2">
      <c r="A11" s="283">
        <v>2</v>
      </c>
      <c r="B11" s="284"/>
      <c r="C11" s="285" t="s">
        <v>1278</v>
      </c>
      <c r="D11" s="375" t="s">
        <v>425</v>
      </c>
      <c r="E11" s="381">
        <v>1</v>
      </c>
      <c r="F11" s="381"/>
      <c r="G11" s="381"/>
      <c r="H11" s="390">
        <v>3250</v>
      </c>
      <c r="I11" s="381">
        <f t="shared" ref="I11:I24" si="0">H11*E11</f>
        <v>3250</v>
      </c>
    </row>
    <row r="12" spans="1:9" x14ac:dyDescent="0.2">
      <c r="A12" s="283">
        <v>3</v>
      </c>
      <c r="B12" s="284"/>
      <c r="C12" s="285" t="s">
        <v>1279</v>
      </c>
      <c r="D12" s="375" t="s">
        <v>1277</v>
      </c>
      <c r="E12" s="381">
        <v>1</v>
      </c>
      <c r="F12" s="390">
        <v>1172</v>
      </c>
      <c r="G12" s="381">
        <f t="shared" ref="G12:G24" si="1">E12*F12</f>
        <v>1172</v>
      </c>
      <c r="H12" s="381"/>
      <c r="I12" s="381">
        <f t="shared" si="0"/>
        <v>0</v>
      </c>
    </row>
    <row r="13" spans="1:9" x14ac:dyDescent="0.2">
      <c r="A13" s="283">
        <v>4</v>
      </c>
      <c r="B13" s="284"/>
      <c r="C13" s="285" t="s">
        <v>1280</v>
      </c>
      <c r="D13" s="375" t="s">
        <v>195</v>
      </c>
      <c r="E13" s="381">
        <v>0.5</v>
      </c>
      <c r="F13" s="390">
        <v>3860</v>
      </c>
      <c r="G13" s="381">
        <f t="shared" si="1"/>
        <v>1930</v>
      </c>
      <c r="H13" s="381"/>
      <c r="I13" s="381">
        <f t="shared" si="0"/>
        <v>0</v>
      </c>
    </row>
    <row r="14" spans="1:9" x14ac:dyDescent="0.2">
      <c r="A14" s="283">
        <v>5</v>
      </c>
      <c r="B14" s="284"/>
      <c r="C14" s="285" t="s">
        <v>1281</v>
      </c>
      <c r="D14" s="375" t="s">
        <v>1277</v>
      </c>
      <c r="E14" s="381">
        <v>1</v>
      </c>
      <c r="F14" s="381"/>
      <c r="G14" s="381">
        <f t="shared" si="1"/>
        <v>0</v>
      </c>
      <c r="H14" s="390">
        <v>750</v>
      </c>
      <c r="I14" s="381">
        <f t="shared" si="0"/>
        <v>750</v>
      </c>
    </row>
    <row r="15" spans="1:9" x14ac:dyDescent="0.2">
      <c r="A15" s="283">
        <v>6</v>
      </c>
      <c r="B15" s="284"/>
      <c r="C15" s="285" t="s">
        <v>1282</v>
      </c>
      <c r="D15" s="375" t="s">
        <v>180</v>
      </c>
      <c r="E15" s="381">
        <v>10</v>
      </c>
      <c r="F15" s="381"/>
      <c r="G15" s="386"/>
      <c r="H15" s="390">
        <v>385</v>
      </c>
      <c r="I15" s="381">
        <f>H15*E15</f>
        <v>3850</v>
      </c>
    </row>
    <row r="16" spans="1:9" x14ac:dyDescent="0.2">
      <c r="A16" s="283">
        <v>7</v>
      </c>
      <c r="B16" s="284"/>
      <c r="C16" s="285" t="s">
        <v>1283</v>
      </c>
      <c r="D16" s="375" t="s">
        <v>195</v>
      </c>
      <c r="E16" s="381">
        <v>2</v>
      </c>
      <c r="F16" s="381"/>
      <c r="G16" s="386">
        <f>F16*E16</f>
        <v>0</v>
      </c>
      <c r="H16" s="390">
        <v>997</v>
      </c>
      <c r="I16" s="381">
        <f>H16*E16</f>
        <v>1994</v>
      </c>
    </row>
    <row r="17" spans="1:9" x14ac:dyDescent="0.2">
      <c r="A17" s="283">
        <v>8</v>
      </c>
      <c r="B17" s="284"/>
      <c r="C17" s="285" t="s">
        <v>1284</v>
      </c>
      <c r="D17" s="375" t="s">
        <v>180</v>
      </c>
      <c r="E17" s="381">
        <v>10</v>
      </c>
      <c r="F17" s="381"/>
      <c r="G17" s="381">
        <f t="shared" ref="G17:G18" si="2">F17*E17</f>
        <v>0</v>
      </c>
      <c r="H17" s="390">
        <v>93</v>
      </c>
      <c r="I17" s="381">
        <f t="shared" si="0"/>
        <v>930</v>
      </c>
    </row>
    <row r="18" spans="1:9" x14ac:dyDescent="0.2">
      <c r="A18" s="283">
        <v>9</v>
      </c>
      <c r="B18" s="284"/>
      <c r="C18" s="285" t="s">
        <v>1285</v>
      </c>
      <c r="D18" s="375" t="s">
        <v>195</v>
      </c>
      <c r="E18" s="381">
        <v>2</v>
      </c>
      <c r="F18" s="381"/>
      <c r="G18" s="381">
        <f t="shared" si="2"/>
        <v>0</v>
      </c>
      <c r="H18" s="390">
        <v>913</v>
      </c>
      <c r="I18" s="381">
        <f t="shared" si="0"/>
        <v>1826</v>
      </c>
    </row>
    <row r="19" spans="1:9" x14ac:dyDescent="0.2">
      <c r="A19" s="283">
        <v>10</v>
      </c>
      <c r="B19" s="284"/>
      <c r="C19" s="285" t="s">
        <v>1286</v>
      </c>
      <c r="D19" s="375" t="s">
        <v>180</v>
      </c>
      <c r="E19" s="381">
        <v>4</v>
      </c>
      <c r="F19" s="390">
        <v>370</v>
      </c>
      <c r="G19" s="381">
        <f t="shared" si="1"/>
        <v>1480</v>
      </c>
      <c r="H19" s="390">
        <v>440</v>
      </c>
      <c r="I19" s="381">
        <f t="shared" si="0"/>
        <v>1760</v>
      </c>
    </row>
    <row r="20" spans="1:9" x14ac:dyDescent="0.2">
      <c r="A20" s="283">
        <v>11</v>
      </c>
      <c r="B20" s="284"/>
      <c r="C20" s="285" t="s">
        <v>1287</v>
      </c>
      <c r="D20" s="375" t="s">
        <v>180</v>
      </c>
      <c r="E20" s="381">
        <v>12</v>
      </c>
      <c r="F20" s="390">
        <v>8</v>
      </c>
      <c r="G20" s="381">
        <f t="shared" si="1"/>
        <v>96</v>
      </c>
      <c r="H20" s="390">
        <v>18</v>
      </c>
      <c r="I20" s="381">
        <f t="shared" si="0"/>
        <v>216</v>
      </c>
    </row>
    <row r="21" spans="1:9" ht="30.6" x14ac:dyDescent="0.2">
      <c r="A21" s="283">
        <v>12</v>
      </c>
      <c r="B21" s="284"/>
      <c r="C21" s="285" t="s">
        <v>1288</v>
      </c>
      <c r="D21" s="375" t="s">
        <v>275</v>
      </c>
      <c r="E21" s="381">
        <v>3</v>
      </c>
      <c r="F21" s="390">
        <v>360</v>
      </c>
      <c r="G21" s="381">
        <f t="shared" si="1"/>
        <v>1080</v>
      </c>
      <c r="H21" s="390">
        <v>240</v>
      </c>
      <c r="I21" s="381">
        <f t="shared" si="0"/>
        <v>720</v>
      </c>
    </row>
    <row r="22" spans="1:9" x14ac:dyDescent="0.2">
      <c r="A22" s="283">
        <v>13</v>
      </c>
      <c r="B22" s="284"/>
      <c r="C22" s="285" t="s">
        <v>1289</v>
      </c>
      <c r="D22" s="375" t="s">
        <v>195</v>
      </c>
      <c r="E22" s="381">
        <v>6</v>
      </c>
      <c r="F22" s="381"/>
      <c r="G22" s="381">
        <f t="shared" si="1"/>
        <v>0</v>
      </c>
      <c r="H22" s="390">
        <v>100</v>
      </c>
      <c r="I22" s="381">
        <f t="shared" si="0"/>
        <v>600</v>
      </c>
    </row>
    <row r="23" spans="1:9" x14ac:dyDescent="0.2">
      <c r="A23" s="283">
        <v>14</v>
      </c>
      <c r="B23" s="284"/>
      <c r="C23" s="285" t="s">
        <v>1290</v>
      </c>
      <c r="D23" s="375" t="s">
        <v>144</v>
      </c>
      <c r="E23" s="381">
        <v>15</v>
      </c>
      <c r="F23" s="381"/>
      <c r="G23" s="381">
        <f t="shared" si="1"/>
        <v>0</v>
      </c>
      <c r="H23" s="390">
        <v>55</v>
      </c>
      <c r="I23" s="381">
        <f t="shared" si="0"/>
        <v>825</v>
      </c>
    </row>
    <row r="24" spans="1:9" ht="20.399999999999999" x14ac:dyDescent="0.2">
      <c r="A24" s="283">
        <v>15</v>
      </c>
      <c r="B24" s="284"/>
      <c r="C24" s="285" t="s">
        <v>1291</v>
      </c>
      <c r="D24" s="375" t="s">
        <v>275</v>
      </c>
      <c r="E24" s="381">
        <v>4.5</v>
      </c>
      <c r="F24" s="390">
        <v>50</v>
      </c>
      <c r="G24" s="381">
        <f t="shared" si="1"/>
        <v>225</v>
      </c>
      <c r="H24" s="390">
        <v>250</v>
      </c>
      <c r="I24" s="381">
        <f t="shared" si="0"/>
        <v>1125</v>
      </c>
    </row>
    <row r="25" spans="1:9" x14ac:dyDescent="0.2">
      <c r="A25" s="286"/>
      <c r="B25" s="287"/>
      <c r="C25" s="288"/>
      <c r="D25" s="376"/>
      <c r="E25" s="382"/>
      <c r="F25" s="290"/>
      <c r="G25" s="391">
        <f>SUM(G10:G24)</f>
        <v>5983</v>
      </c>
      <c r="H25" s="290"/>
      <c r="I25" s="391">
        <f>SUM(I10:I24)</f>
        <v>18739</v>
      </c>
    </row>
    <row r="26" spans="1:9" x14ac:dyDescent="0.2">
      <c r="A26" s="286"/>
      <c r="B26" s="287"/>
      <c r="C26" s="288"/>
      <c r="D26" s="376"/>
      <c r="E26" s="382"/>
      <c r="F26" s="290"/>
      <c r="G26" s="291"/>
      <c r="H26" s="292"/>
      <c r="I26" s="394">
        <f>I25+G25</f>
        <v>24722</v>
      </c>
    </row>
    <row r="27" spans="1:9" ht="13.2" x14ac:dyDescent="0.25">
      <c r="A27" s="294"/>
      <c r="B27" s="295"/>
      <c r="C27" s="296" t="s">
        <v>1292</v>
      </c>
      <c r="D27" s="377"/>
      <c r="E27" s="383"/>
      <c r="F27" s="466" t="s">
        <v>1274</v>
      </c>
      <c r="G27" s="467"/>
      <c r="H27" s="466" t="s">
        <v>1275</v>
      </c>
      <c r="I27" s="467"/>
    </row>
    <row r="28" spans="1:9" x14ac:dyDescent="0.2">
      <c r="A28" s="283">
        <v>16</v>
      </c>
      <c r="B28" s="284"/>
      <c r="C28" s="285" t="s">
        <v>1293</v>
      </c>
      <c r="D28" s="375" t="s">
        <v>180</v>
      </c>
      <c r="E28" s="381">
        <v>3</v>
      </c>
      <c r="F28" s="390">
        <v>59</v>
      </c>
      <c r="G28" s="386">
        <f>F28*E28</f>
        <v>177</v>
      </c>
      <c r="H28" s="390">
        <v>47</v>
      </c>
      <c r="I28" s="381">
        <f t="shared" ref="I28:I36" si="3">H28*E28</f>
        <v>141</v>
      </c>
    </row>
    <row r="29" spans="1:9" x14ac:dyDescent="0.2">
      <c r="A29" s="283">
        <v>17</v>
      </c>
      <c r="B29" s="284"/>
      <c r="C29" s="285" t="s">
        <v>1294</v>
      </c>
      <c r="D29" s="375" t="s">
        <v>180</v>
      </c>
      <c r="E29" s="381">
        <v>12</v>
      </c>
      <c r="F29" s="390">
        <v>66</v>
      </c>
      <c r="G29" s="386">
        <f>F29*E29</f>
        <v>792</v>
      </c>
      <c r="H29" s="390">
        <v>47</v>
      </c>
      <c r="I29" s="381">
        <f t="shared" si="3"/>
        <v>564</v>
      </c>
    </row>
    <row r="30" spans="1:9" ht="20.399999999999999" x14ac:dyDescent="0.2">
      <c r="A30" s="283">
        <v>18</v>
      </c>
      <c r="B30" s="284"/>
      <c r="C30" s="285" t="s">
        <v>1295</v>
      </c>
      <c r="D30" s="375" t="s">
        <v>1277</v>
      </c>
      <c r="E30" s="381">
        <v>5</v>
      </c>
      <c r="F30" s="390">
        <v>21</v>
      </c>
      <c r="G30" s="386">
        <f>F30*E30</f>
        <v>105</v>
      </c>
      <c r="H30" s="390">
        <v>32</v>
      </c>
      <c r="I30" s="381">
        <f t="shared" si="3"/>
        <v>160</v>
      </c>
    </row>
    <row r="31" spans="1:9" ht="20.399999999999999" x14ac:dyDescent="0.2">
      <c r="A31" s="283">
        <v>19</v>
      </c>
      <c r="B31" s="284"/>
      <c r="C31" s="285" t="s">
        <v>1296</v>
      </c>
      <c r="D31" s="375" t="s">
        <v>1277</v>
      </c>
      <c r="E31" s="381">
        <v>3</v>
      </c>
      <c r="F31" s="390">
        <v>2257</v>
      </c>
      <c r="G31" s="386">
        <f>F31*E31</f>
        <v>6771</v>
      </c>
      <c r="H31" s="390">
        <v>1695</v>
      </c>
      <c r="I31" s="381">
        <f t="shared" si="3"/>
        <v>5085</v>
      </c>
    </row>
    <row r="32" spans="1:9" ht="20.399999999999999" x14ac:dyDescent="0.2">
      <c r="A32" s="283">
        <v>20</v>
      </c>
      <c r="B32" s="284"/>
      <c r="C32" s="285" t="s">
        <v>1297</v>
      </c>
      <c r="D32" s="375" t="s">
        <v>180</v>
      </c>
      <c r="E32" s="381">
        <v>20</v>
      </c>
      <c r="F32" s="390">
        <v>44</v>
      </c>
      <c r="G32" s="381">
        <f t="shared" ref="G32" si="4">E32*F32</f>
        <v>880</v>
      </c>
      <c r="H32" s="390">
        <v>35</v>
      </c>
      <c r="I32" s="381">
        <f t="shared" si="3"/>
        <v>700</v>
      </c>
    </row>
    <row r="33" spans="1:9" x14ac:dyDescent="0.2">
      <c r="A33" s="283">
        <v>21</v>
      </c>
      <c r="B33" s="284"/>
      <c r="C33" s="297" t="s">
        <v>1298</v>
      </c>
      <c r="D33" s="375" t="s">
        <v>1277</v>
      </c>
      <c r="E33" s="381">
        <v>2</v>
      </c>
      <c r="F33" s="390">
        <v>5677</v>
      </c>
      <c r="G33" s="386">
        <f>F33*E33</f>
        <v>11354</v>
      </c>
      <c r="H33" s="390">
        <v>3250</v>
      </c>
      <c r="I33" s="381">
        <f>H33*E33</f>
        <v>6500</v>
      </c>
    </row>
    <row r="34" spans="1:9" x14ac:dyDescent="0.2">
      <c r="A34" s="283">
        <v>22</v>
      </c>
      <c r="B34" s="284"/>
      <c r="C34" s="285" t="s">
        <v>1299</v>
      </c>
      <c r="D34" s="375" t="s">
        <v>180</v>
      </c>
      <c r="E34" s="381">
        <v>25</v>
      </c>
      <c r="F34" s="390">
        <v>345</v>
      </c>
      <c r="G34" s="386">
        <f>F34*E34</f>
        <v>8625</v>
      </c>
      <c r="H34" s="390">
        <v>49</v>
      </c>
      <c r="I34" s="381">
        <f>H34*E34</f>
        <v>1225</v>
      </c>
    </row>
    <row r="35" spans="1:9" x14ac:dyDescent="0.2">
      <c r="A35" s="283">
        <v>23</v>
      </c>
      <c r="B35" s="284"/>
      <c r="C35" s="285" t="s">
        <v>1300</v>
      </c>
      <c r="D35" s="375" t="s">
        <v>1277</v>
      </c>
      <c r="E35" s="381">
        <v>2</v>
      </c>
      <c r="F35" s="381"/>
      <c r="G35" s="386"/>
      <c r="H35" s="390">
        <v>360</v>
      </c>
      <c r="I35" s="381">
        <f t="shared" si="3"/>
        <v>720</v>
      </c>
    </row>
    <row r="36" spans="1:9" ht="40.799999999999997" x14ac:dyDescent="0.2">
      <c r="A36" s="283">
        <v>24</v>
      </c>
      <c r="B36" s="284"/>
      <c r="C36" s="285" t="s">
        <v>1301</v>
      </c>
      <c r="D36" s="375" t="s">
        <v>1302</v>
      </c>
      <c r="E36" s="381">
        <v>4</v>
      </c>
      <c r="F36" s="381"/>
      <c r="G36" s="386"/>
      <c r="H36" s="390">
        <v>2500</v>
      </c>
      <c r="I36" s="381">
        <f t="shared" si="3"/>
        <v>10000</v>
      </c>
    </row>
    <row r="37" spans="1:9" x14ac:dyDescent="0.2">
      <c r="A37" s="286"/>
      <c r="B37" s="287"/>
      <c r="C37" s="288"/>
      <c r="D37" s="376"/>
      <c r="E37" s="382"/>
      <c r="F37" s="290"/>
      <c r="G37" s="391">
        <f>SUM(G28:G36)</f>
        <v>28704</v>
      </c>
      <c r="H37" s="382"/>
      <c r="I37" s="391">
        <f>SUM(I28:I36)</f>
        <v>25095</v>
      </c>
    </row>
    <row r="38" spans="1:9" x14ac:dyDescent="0.2">
      <c r="A38" s="298"/>
      <c r="B38" s="299"/>
      <c r="C38" s="300"/>
      <c r="D38" s="378"/>
      <c r="E38" s="384"/>
      <c r="F38" s="290"/>
      <c r="G38" s="291"/>
      <c r="H38" s="292"/>
      <c r="I38" s="293">
        <f>I37+G37</f>
        <v>53799</v>
      </c>
    </row>
    <row r="39" spans="1:9" ht="13.2" x14ac:dyDescent="0.25">
      <c r="A39" s="303"/>
      <c r="B39" s="304"/>
      <c r="C39" s="305" t="s">
        <v>1303</v>
      </c>
      <c r="D39" s="379"/>
      <c r="E39" s="385"/>
      <c r="F39" s="477" t="s">
        <v>1274</v>
      </c>
      <c r="G39" s="478"/>
      <c r="H39" s="477" t="s">
        <v>1275</v>
      </c>
      <c r="I39" s="478"/>
    </row>
    <row r="40" spans="1:9" ht="13.2" x14ac:dyDescent="0.2">
      <c r="A40" s="283"/>
      <c r="B40" s="284"/>
      <c r="C40" s="306" t="s">
        <v>1304</v>
      </c>
      <c r="D40" s="375"/>
      <c r="E40" s="381"/>
      <c r="F40" s="396"/>
      <c r="G40" s="396"/>
      <c r="H40" s="397"/>
      <c r="I40" s="398"/>
    </row>
    <row r="41" spans="1:9" x14ac:dyDescent="0.2">
      <c r="A41" s="283">
        <v>25</v>
      </c>
      <c r="B41" s="284" t="s">
        <v>1305</v>
      </c>
      <c r="C41" s="285" t="s">
        <v>1306</v>
      </c>
      <c r="D41" s="375" t="s">
        <v>1277</v>
      </c>
      <c r="E41" s="381">
        <v>1</v>
      </c>
      <c r="F41" s="387"/>
      <c r="G41" s="389">
        <f t="shared" ref="G41:G50" si="5">F41*E41</f>
        <v>0</v>
      </c>
      <c r="H41" s="399">
        <v>479</v>
      </c>
      <c r="I41" s="387">
        <f t="shared" ref="I41:I50" si="6">H41*E41</f>
        <v>479</v>
      </c>
    </row>
    <row r="42" spans="1:9" ht="13.2" x14ac:dyDescent="0.2">
      <c r="A42" s="283"/>
      <c r="B42" s="284"/>
      <c r="C42" s="306" t="s">
        <v>1307</v>
      </c>
      <c r="D42" s="375"/>
      <c r="E42" s="381"/>
      <c r="F42" s="387"/>
      <c r="G42" s="389">
        <f t="shared" si="5"/>
        <v>0</v>
      </c>
      <c r="H42" s="387"/>
      <c r="I42" s="387">
        <f t="shared" si="6"/>
        <v>0</v>
      </c>
    </row>
    <row r="43" spans="1:9" ht="20.399999999999999" x14ac:dyDescent="0.2">
      <c r="A43" s="283">
        <v>26</v>
      </c>
      <c r="B43" s="307"/>
      <c r="C43" s="285" t="s">
        <v>1308</v>
      </c>
      <c r="D43" s="375" t="s">
        <v>1277</v>
      </c>
      <c r="E43" s="381">
        <v>1</v>
      </c>
      <c r="F43" s="399">
        <v>8598</v>
      </c>
      <c r="G43" s="389">
        <f t="shared" si="5"/>
        <v>8598</v>
      </c>
      <c r="H43" s="399">
        <v>2735</v>
      </c>
      <c r="I43" s="387">
        <f t="shared" si="6"/>
        <v>2735</v>
      </c>
    </row>
    <row r="44" spans="1:9" ht="20.399999999999999" x14ac:dyDescent="0.2">
      <c r="A44" s="283">
        <v>27</v>
      </c>
      <c r="B44" s="307"/>
      <c r="C44" s="285" t="s">
        <v>1309</v>
      </c>
      <c r="D44" s="375" t="s">
        <v>1277</v>
      </c>
      <c r="E44" s="381">
        <v>1</v>
      </c>
      <c r="F44" s="399">
        <v>2317</v>
      </c>
      <c r="G44" s="389">
        <f t="shared" si="5"/>
        <v>2317</v>
      </c>
      <c r="H44" s="399">
        <v>600</v>
      </c>
      <c r="I44" s="387">
        <f t="shared" si="6"/>
        <v>600</v>
      </c>
    </row>
    <row r="45" spans="1:9" ht="30.6" x14ac:dyDescent="0.2">
      <c r="A45" s="283">
        <v>28</v>
      </c>
      <c r="B45" s="307"/>
      <c r="C45" s="285" t="s">
        <v>1310</v>
      </c>
      <c r="D45" s="375" t="s">
        <v>1277</v>
      </c>
      <c r="E45" s="381">
        <v>1</v>
      </c>
      <c r="F45" s="387"/>
      <c r="G45" s="389">
        <f t="shared" si="5"/>
        <v>0</v>
      </c>
      <c r="H45" s="399">
        <v>6220</v>
      </c>
      <c r="I45" s="387">
        <f t="shared" si="6"/>
        <v>6220</v>
      </c>
    </row>
    <row r="46" spans="1:9" ht="40.799999999999997" x14ac:dyDescent="0.2">
      <c r="A46" s="283">
        <v>29</v>
      </c>
      <c r="B46" s="307"/>
      <c r="C46" s="285" t="s">
        <v>1311</v>
      </c>
      <c r="D46" s="375" t="s">
        <v>1277</v>
      </c>
      <c r="E46" s="381">
        <v>2</v>
      </c>
      <c r="F46" s="399">
        <v>4356</v>
      </c>
      <c r="G46" s="389">
        <f t="shared" si="5"/>
        <v>8712</v>
      </c>
      <c r="H46" s="399">
        <v>660</v>
      </c>
      <c r="I46" s="387">
        <f t="shared" si="6"/>
        <v>1320</v>
      </c>
    </row>
    <row r="47" spans="1:9" ht="20.399999999999999" x14ac:dyDescent="0.2">
      <c r="A47" s="283">
        <v>30</v>
      </c>
      <c r="B47" s="284"/>
      <c r="C47" s="285" t="s">
        <v>1312</v>
      </c>
      <c r="D47" s="375" t="s">
        <v>1277</v>
      </c>
      <c r="E47" s="381">
        <v>1</v>
      </c>
      <c r="F47" s="399">
        <v>593</v>
      </c>
      <c r="G47" s="389">
        <f t="shared" si="5"/>
        <v>593</v>
      </c>
      <c r="H47" s="399">
        <v>593</v>
      </c>
      <c r="I47" s="387">
        <f t="shared" si="6"/>
        <v>593</v>
      </c>
    </row>
    <row r="48" spans="1:9" x14ac:dyDescent="0.2">
      <c r="A48" s="283">
        <v>31</v>
      </c>
      <c r="B48" s="284"/>
      <c r="C48" s="297" t="s">
        <v>1313</v>
      </c>
      <c r="D48" s="380" t="s">
        <v>180</v>
      </c>
      <c r="E48" s="386">
        <v>20</v>
      </c>
      <c r="F48" s="399">
        <v>20</v>
      </c>
      <c r="G48" s="389">
        <f t="shared" si="5"/>
        <v>400</v>
      </c>
      <c r="H48" s="399">
        <v>13</v>
      </c>
      <c r="I48" s="387">
        <f t="shared" si="6"/>
        <v>260</v>
      </c>
    </row>
    <row r="49" spans="1:9" x14ac:dyDescent="0.2">
      <c r="A49" s="283">
        <v>32</v>
      </c>
      <c r="B49" s="284"/>
      <c r="C49" s="285" t="s">
        <v>1314</v>
      </c>
      <c r="D49" s="375" t="s">
        <v>1302</v>
      </c>
      <c r="E49" s="381">
        <v>2</v>
      </c>
      <c r="F49" s="387"/>
      <c r="G49" s="389">
        <f t="shared" si="5"/>
        <v>0</v>
      </c>
      <c r="H49" s="399">
        <v>3000</v>
      </c>
      <c r="I49" s="387">
        <f t="shared" si="6"/>
        <v>6000</v>
      </c>
    </row>
    <row r="50" spans="1:9" x14ac:dyDescent="0.2">
      <c r="A50" s="283">
        <v>33</v>
      </c>
      <c r="B50" s="284"/>
      <c r="C50" s="297" t="s">
        <v>1315</v>
      </c>
      <c r="D50" s="380" t="s">
        <v>1302</v>
      </c>
      <c r="E50" s="386">
        <v>4</v>
      </c>
      <c r="F50" s="387"/>
      <c r="G50" s="389">
        <f t="shared" si="5"/>
        <v>0</v>
      </c>
      <c r="H50" s="399">
        <v>2000</v>
      </c>
      <c r="I50" s="387">
        <f t="shared" si="6"/>
        <v>8000</v>
      </c>
    </row>
    <row r="51" spans="1:9" x14ac:dyDescent="0.2">
      <c r="A51" s="286"/>
      <c r="B51" s="287"/>
      <c r="C51" s="288"/>
      <c r="D51" s="289"/>
      <c r="E51" s="290"/>
      <c r="F51" s="388"/>
      <c r="G51" s="392">
        <f>SUM(G41:G50)</f>
        <v>20620</v>
      </c>
      <c r="H51" s="388"/>
      <c r="I51" s="392">
        <f>SUM(I41:I50)</f>
        <v>26207</v>
      </c>
    </row>
    <row r="52" spans="1:9" x14ac:dyDescent="0.2">
      <c r="A52" s="298"/>
      <c r="B52" s="299"/>
      <c r="C52" s="300"/>
      <c r="D52" s="301"/>
      <c r="E52" s="302"/>
      <c r="F52" s="388"/>
      <c r="G52" s="395"/>
      <c r="H52" s="400"/>
      <c r="I52" s="393">
        <f>I51+G51</f>
        <v>46827</v>
      </c>
    </row>
    <row r="53" spans="1:9" ht="13.2" x14ac:dyDescent="0.25">
      <c r="A53" s="309"/>
      <c r="B53" s="310" t="s">
        <v>1316</v>
      </c>
      <c r="C53" s="311" t="s">
        <v>1317</v>
      </c>
      <c r="D53" s="312"/>
      <c r="E53" s="313"/>
      <c r="F53" s="313"/>
      <c r="G53" s="314"/>
      <c r="H53" s="315"/>
      <c r="I53" s="316">
        <f>I52+I38+I26</f>
        <v>125348</v>
      </c>
    </row>
    <row r="54" spans="1:9" ht="13.2" x14ac:dyDescent="0.25">
      <c r="A54" s="257"/>
      <c r="B54" s="257"/>
      <c r="C54" s="257"/>
      <c r="D54" s="257"/>
      <c r="E54" s="257"/>
      <c r="F54" s="257"/>
      <c r="G54" s="257"/>
      <c r="H54" s="257"/>
      <c r="I54" s="257"/>
    </row>
    <row r="55" spans="1:9" ht="17.399999999999999" x14ac:dyDescent="0.3">
      <c r="A55" s="317" t="s">
        <v>1318</v>
      </c>
      <c r="B55" s="317"/>
      <c r="C55" s="317"/>
      <c r="D55" s="317"/>
      <c r="E55" s="317"/>
      <c r="F55" s="317"/>
      <c r="G55" s="318"/>
      <c r="H55" s="317"/>
      <c r="I55" s="317"/>
    </row>
    <row r="56" spans="1:9" ht="13.8" thickBot="1" x14ac:dyDescent="0.3">
      <c r="A56" s="319"/>
      <c r="B56" s="319"/>
      <c r="C56" s="319"/>
      <c r="D56" s="319"/>
      <c r="E56" s="319"/>
      <c r="F56" s="319"/>
      <c r="G56" s="319"/>
      <c r="H56" s="319"/>
      <c r="I56" s="319"/>
    </row>
    <row r="57" spans="1:9" ht="13.2" x14ac:dyDescent="0.25">
      <c r="A57" s="320" t="s">
        <v>1319</v>
      </c>
      <c r="B57" s="321"/>
      <c r="C57" s="321"/>
      <c r="D57" s="322"/>
      <c r="E57" s="323" t="s">
        <v>126</v>
      </c>
      <c r="F57" s="324" t="s">
        <v>1320</v>
      </c>
      <c r="G57" s="325" t="s">
        <v>1321</v>
      </c>
      <c r="H57" s="326" t="s">
        <v>1321</v>
      </c>
      <c r="I57" s="327"/>
    </row>
    <row r="58" spans="1:9" ht="13.2" x14ac:dyDescent="0.25">
      <c r="A58" s="328">
        <v>34</v>
      </c>
      <c r="B58" s="479" t="s">
        <v>1322</v>
      </c>
      <c r="C58" s="480"/>
      <c r="D58" s="481"/>
      <c r="E58" s="308" t="s">
        <v>1277</v>
      </c>
      <c r="F58" s="386">
        <v>2</v>
      </c>
      <c r="G58" s="401">
        <v>3500</v>
      </c>
      <c r="H58" s="402">
        <f t="shared" ref="H58" si="7">G58*F58</f>
        <v>7000</v>
      </c>
      <c r="I58" s="329"/>
    </row>
    <row r="59" spans="1:9" ht="13.2" x14ac:dyDescent="0.25">
      <c r="A59" s="330">
        <v>35</v>
      </c>
      <c r="B59" s="331" t="s">
        <v>1323</v>
      </c>
      <c r="C59" s="331"/>
      <c r="D59" s="332"/>
      <c r="E59" s="308"/>
      <c r="F59" s="386"/>
      <c r="G59" s="386"/>
      <c r="H59" s="402"/>
      <c r="I59" s="329"/>
    </row>
    <row r="60" spans="1:9" ht="13.2" x14ac:dyDescent="0.25">
      <c r="A60" s="328">
        <v>36</v>
      </c>
      <c r="B60" s="331" t="s">
        <v>1324</v>
      </c>
      <c r="C60" s="331"/>
      <c r="D60" s="332"/>
      <c r="E60" s="308" t="s">
        <v>1277</v>
      </c>
      <c r="F60" s="386">
        <v>1</v>
      </c>
      <c r="G60" s="401">
        <v>7500</v>
      </c>
      <c r="H60" s="402">
        <f t="shared" ref="H60:H64" si="8">G60*F60</f>
        <v>7500</v>
      </c>
      <c r="I60" s="329"/>
    </row>
    <row r="61" spans="1:9" ht="13.2" x14ac:dyDescent="0.25">
      <c r="A61" s="330">
        <v>37</v>
      </c>
      <c r="B61" s="331" t="s">
        <v>1325</v>
      </c>
      <c r="C61" s="331"/>
      <c r="D61" s="332"/>
      <c r="E61" s="308" t="s">
        <v>1277</v>
      </c>
      <c r="F61" s="386">
        <v>1</v>
      </c>
      <c r="G61" s="401">
        <v>7500</v>
      </c>
      <c r="H61" s="402">
        <f t="shared" si="8"/>
        <v>7500</v>
      </c>
      <c r="I61" s="329"/>
    </row>
    <row r="62" spans="1:9" ht="13.2" x14ac:dyDescent="0.25">
      <c r="A62" s="328">
        <v>38</v>
      </c>
      <c r="B62" s="479" t="s">
        <v>1326</v>
      </c>
      <c r="C62" s="480"/>
      <c r="D62" s="481"/>
      <c r="E62" s="308" t="s">
        <v>1302</v>
      </c>
      <c r="F62" s="386">
        <v>4</v>
      </c>
      <c r="G62" s="401">
        <v>1000</v>
      </c>
      <c r="H62" s="402">
        <f t="shared" si="8"/>
        <v>4000</v>
      </c>
      <c r="I62" s="329"/>
    </row>
    <row r="63" spans="1:9" ht="13.2" x14ac:dyDescent="0.25">
      <c r="A63" s="330">
        <v>39</v>
      </c>
      <c r="B63" s="479" t="s">
        <v>1327</v>
      </c>
      <c r="C63" s="480"/>
      <c r="D63" s="481"/>
      <c r="E63" s="308" t="s">
        <v>1328</v>
      </c>
      <c r="F63" s="386">
        <v>4</v>
      </c>
      <c r="G63" s="401">
        <v>250</v>
      </c>
      <c r="H63" s="402">
        <f t="shared" si="8"/>
        <v>1000</v>
      </c>
      <c r="I63" s="329"/>
    </row>
    <row r="64" spans="1:9" ht="13.2" x14ac:dyDescent="0.25">
      <c r="A64" s="328">
        <v>40</v>
      </c>
      <c r="B64" s="331" t="s">
        <v>1329</v>
      </c>
      <c r="C64" s="331"/>
      <c r="D64" s="332"/>
      <c r="E64" s="308" t="s">
        <v>1302</v>
      </c>
      <c r="F64" s="386">
        <v>4</v>
      </c>
      <c r="G64" s="401">
        <v>150</v>
      </c>
      <c r="H64" s="402">
        <f t="shared" si="8"/>
        <v>600</v>
      </c>
      <c r="I64" s="329"/>
    </row>
    <row r="65" spans="1:9" ht="13.2" x14ac:dyDescent="0.25">
      <c r="A65" s="333"/>
      <c r="B65" s="334"/>
      <c r="C65" s="335"/>
      <c r="D65" s="332"/>
      <c r="E65" s="336"/>
      <c r="F65" s="403"/>
      <c r="G65" s="404">
        <v>0</v>
      </c>
      <c r="H65" s="405">
        <v>0</v>
      </c>
      <c r="I65" s="329"/>
    </row>
    <row r="66" spans="1:9" ht="13.8" thickBot="1" x14ac:dyDescent="0.3">
      <c r="A66" s="337"/>
      <c r="B66" s="338" t="s">
        <v>1330</v>
      </c>
      <c r="C66" s="339"/>
      <c r="D66" s="340"/>
      <c r="E66" s="341"/>
      <c r="F66" s="406"/>
      <c r="G66" s="406"/>
      <c r="H66" s="407">
        <f>SUM(H58:H65)</f>
        <v>27600</v>
      </c>
      <c r="I66" s="342"/>
    </row>
    <row r="67" spans="1:9" ht="13.2" x14ac:dyDescent="0.25">
      <c r="A67" s="257"/>
      <c r="B67" s="257"/>
      <c r="C67" s="257"/>
      <c r="D67" s="257"/>
      <c r="E67" s="257"/>
      <c r="F67" s="257"/>
      <c r="G67" s="257"/>
      <c r="H67" s="257"/>
      <c r="I67" s="257"/>
    </row>
    <row r="68" spans="1:9" ht="13.8" thickBot="1" x14ac:dyDescent="0.3">
      <c r="A68" s="257"/>
      <c r="B68" s="343" t="s">
        <v>1331</v>
      </c>
      <c r="C68" s="257"/>
      <c r="D68" s="257"/>
      <c r="E68" s="257"/>
      <c r="F68" s="257"/>
      <c r="G68" s="257"/>
      <c r="H68" s="257"/>
      <c r="I68" s="257"/>
    </row>
    <row r="69" spans="1:9" ht="15.6" x14ac:dyDescent="0.3">
      <c r="A69" s="482" t="s">
        <v>1332</v>
      </c>
      <c r="B69" s="483"/>
      <c r="C69" s="344" t="s">
        <v>1333</v>
      </c>
      <c r="D69" s="345"/>
      <c r="E69" s="346"/>
      <c r="F69" s="347"/>
      <c r="G69" s="348"/>
      <c r="H69" s="408">
        <f>I53</f>
        <v>125348</v>
      </c>
      <c r="I69" s="349"/>
    </row>
    <row r="70" spans="1:9" ht="16.2" thickBot="1" x14ac:dyDescent="0.35">
      <c r="A70" s="484" t="s">
        <v>1332</v>
      </c>
      <c r="B70" s="485"/>
      <c r="C70" s="350" t="s">
        <v>1334</v>
      </c>
      <c r="D70" s="351"/>
      <c r="E70" s="352"/>
      <c r="F70" s="353"/>
      <c r="G70" s="354"/>
      <c r="H70" s="409">
        <f>H66</f>
        <v>27600</v>
      </c>
      <c r="I70" s="349"/>
    </row>
    <row r="71" spans="1:9" ht="15.6" x14ac:dyDescent="0.2">
      <c r="A71" s="355"/>
      <c r="B71" s="356"/>
      <c r="C71" s="356"/>
      <c r="D71" s="356"/>
      <c r="E71" s="357"/>
      <c r="F71" s="358"/>
      <c r="G71" s="359"/>
      <c r="H71" s="360"/>
      <c r="I71" s="349"/>
    </row>
    <row r="72" spans="1:9" ht="13.2" x14ac:dyDescent="0.25">
      <c r="A72" s="257"/>
      <c r="B72" s="257"/>
      <c r="C72" s="257"/>
      <c r="D72" s="257"/>
      <c r="E72" s="257"/>
      <c r="F72" s="257"/>
      <c r="G72" s="257"/>
      <c r="H72" s="257"/>
      <c r="I72" s="257"/>
    </row>
    <row r="73" spans="1:9" ht="17.399999999999999" x14ac:dyDescent="0.3">
      <c r="A73" s="256"/>
      <c r="B73" s="361" t="s">
        <v>1335</v>
      </c>
      <c r="C73" s="362"/>
      <c r="D73" s="486">
        <f>H70+H69</f>
        <v>152948</v>
      </c>
      <c r="E73" s="487"/>
      <c r="F73" s="363" t="s">
        <v>1336</v>
      </c>
      <c r="G73" s="364"/>
      <c r="H73" s="257"/>
      <c r="I73" s="257"/>
    </row>
    <row r="74" spans="1:9" ht="17.399999999999999" x14ac:dyDescent="0.3">
      <c r="A74" s="256"/>
      <c r="B74" s="365" t="s">
        <v>1337</v>
      </c>
      <c r="C74" s="366"/>
      <c r="D74" s="488">
        <f>D73*0.21</f>
        <v>32119.079999999998</v>
      </c>
      <c r="E74" s="489"/>
      <c r="F74" s="367" t="s">
        <v>1336</v>
      </c>
      <c r="G74" s="364"/>
      <c r="H74" s="257"/>
      <c r="I74" s="257"/>
    </row>
    <row r="75" spans="1:9" ht="17.399999999999999" x14ac:dyDescent="0.3">
      <c r="A75" s="256"/>
      <c r="B75" s="368" t="s">
        <v>1338</v>
      </c>
      <c r="C75" s="369"/>
      <c r="D75" s="475">
        <f>D73*1.21</f>
        <v>185067.08</v>
      </c>
      <c r="E75" s="476"/>
      <c r="F75" s="370" t="s">
        <v>1336</v>
      </c>
      <c r="G75" s="364"/>
      <c r="H75" s="257"/>
      <c r="I75" s="257"/>
    </row>
    <row r="76" spans="1:9" ht="13.2" x14ac:dyDescent="0.25">
      <c r="A76" s="257"/>
      <c r="B76" s="257"/>
      <c r="C76" s="257"/>
      <c r="D76" s="257"/>
      <c r="E76" s="257"/>
      <c r="F76" s="257"/>
      <c r="G76" s="257"/>
      <c r="H76" s="257"/>
      <c r="I76" s="257"/>
    </row>
    <row r="77" spans="1:9" ht="13.2" x14ac:dyDescent="0.25">
      <c r="A77" s="257"/>
      <c r="B77" s="257"/>
      <c r="C77" s="257"/>
      <c r="D77" s="257"/>
      <c r="E77" s="257"/>
      <c r="F77" s="257"/>
      <c r="G77" s="257"/>
      <c r="H77" s="257"/>
      <c r="I77" s="257"/>
    </row>
    <row r="78" spans="1:9" ht="13.2" x14ac:dyDescent="0.25">
      <c r="A78" s="257"/>
      <c r="B78" s="257"/>
      <c r="C78" s="257"/>
      <c r="D78" s="257"/>
      <c r="E78" s="257"/>
      <c r="F78" s="257"/>
      <c r="G78" s="257"/>
      <c r="H78" s="257"/>
      <c r="I78" s="257"/>
    </row>
    <row r="79" spans="1:9" ht="13.2" x14ac:dyDescent="0.25">
      <c r="A79" s="257"/>
      <c r="B79" s="257"/>
      <c r="C79" s="257"/>
      <c r="D79" s="257"/>
      <c r="E79" s="257"/>
      <c r="F79" s="257"/>
      <c r="G79" s="257"/>
      <c r="H79" s="257"/>
      <c r="I79" s="257"/>
    </row>
    <row r="80" spans="1:9" ht="13.2" x14ac:dyDescent="0.25">
      <c r="A80" s="257"/>
      <c r="B80" s="257"/>
      <c r="C80" s="257"/>
      <c r="D80" s="257"/>
      <c r="E80" s="257"/>
      <c r="F80" s="257"/>
      <c r="G80" s="257"/>
      <c r="H80" s="257"/>
      <c r="I80" s="257"/>
    </row>
    <row r="81" spans="1:9" ht="13.2" x14ac:dyDescent="0.25">
      <c r="A81" s="257"/>
      <c r="B81" s="257"/>
      <c r="C81" s="257"/>
      <c r="D81" s="257"/>
      <c r="E81" s="257"/>
      <c r="F81" s="257"/>
      <c r="G81" s="257"/>
      <c r="H81" s="257"/>
      <c r="I81" s="257"/>
    </row>
    <row r="82" spans="1:9" ht="13.2" x14ac:dyDescent="0.25">
      <c r="A82" s="257"/>
      <c r="B82" s="257"/>
      <c r="C82" s="257"/>
      <c r="D82" s="257"/>
      <c r="E82" s="257"/>
      <c r="F82" s="257"/>
      <c r="G82" s="257"/>
      <c r="H82" s="257"/>
      <c r="I82" s="257"/>
    </row>
    <row r="83" spans="1:9" ht="13.2" x14ac:dyDescent="0.25">
      <c r="A83" s="257"/>
      <c r="B83" s="257"/>
      <c r="C83" s="257"/>
      <c r="D83" s="257"/>
      <c r="E83" s="257"/>
      <c r="F83" s="257"/>
      <c r="G83" s="257"/>
      <c r="H83" s="257"/>
      <c r="I83" s="257"/>
    </row>
    <row r="84" spans="1:9" ht="13.2" x14ac:dyDescent="0.25">
      <c r="A84" s="257"/>
      <c r="B84" s="257"/>
      <c r="C84" s="257"/>
      <c r="D84" s="257"/>
      <c r="E84" s="257"/>
      <c r="F84" s="257"/>
      <c r="G84" s="257"/>
      <c r="H84" s="257"/>
      <c r="I84" s="257"/>
    </row>
    <row r="85" spans="1:9" ht="13.2" x14ac:dyDescent="0.25">
      <c r="A85" s="257"/>
      <c r="B85" s="257"/>
      <c r="C85" s="257"/>
      <c r="D85" s="257"/>
      <c r="E85" s="257"/>
      <c r="F85" s="257"/>
      <c r="G85" s="257"/>
      <c r="H85" s="257"/>
      <c r="I85" s="257"/>
    </row>
    <row r="86" spans="1:9" ht="13.2" x14ac:dyDescent="0.25">
      <c r="A86" s="257"/>
      <c r="B86" s="257"/>
      <c r="C86" s="257"/>
      <c r="D86" s="257"/>
      <c r="E86" s="257"/>
      <c r="F86" s="257"/>
      <c r="G86" s="257"/>
      <c r="H86" s="257"/>
      <c r="I86" s="257"/>
    </row>
    <row r="87" spans="1:9" ht="13.2" x14ac:dyDescent="0.25">
      <c r="A87" s="257"/>
      <c r="B87" s="257"/>
      <c r="C87" s="257"/>
      <c r="D87" s="257"/>
      <c r="E87" s="257"/>
      <c r="F87" s="257"/>
      <c r="G87" s="257"/>
      <c r="H87" s="257"/>
      <c r="I87" s="257"/>
    </row>
    <row r="88" spans="1:9" ht="13.2" x14ac:dyDescent="0.25">
      <c r="A88" s="257"/>
      <c r="B88" s="257"/>
      <c r="C88" s="257"/>
      <c r="D88" s="257"/>
      <c r="E88" s="257"/>
      <c r="F88" s="257"/>
      <c r="G88" s="257"/>
      <c r="H88" s="257"/>
      <c r="I88" s="257"/>
    </row>
    <row r="89" spans="1:9" ht="13.2" x14ac:dyDescent="0.25">
      <c r="A89" s="257"/>
      <c r="B89" s="257"/>
      <c r="C89" s="257"/>
      <c r="D89" s="257"/>
      <c r="E89" s="257"/>
      <c r="F89" s="257"/>
      <c r="G89" s="257"/>
      <c r="H89" s="257"/>
      <c r="I89" s="257"/>
    </row>
    <row r="90" spans="1:9" ht="13.2" x14ac:dyDescent="0.25">
      <c r="A90" s="257"/>
      <c r="B90" s="257"/>
      <c r="C90" s="257"/>
      <c r="D90" s="257"/>
      <c r="E90" s="257"/>
      <c r="F90" s="257"/>
      <c r="G90" s="257"/>
      <c r="H90" s="257"/>
      <c r="I90" s="257"/>
    </row>
  </sheetData>
  <mergeCells count="18">
    <mergeCell ref="D75:E75"/>
    <mergeCell ref="F27:G27"/>
    <mergeCell ref="H27:I27"/>
    <mergeCell ref="F39:G39"/>
    <mergeCell ref="H39:I39"/>
    <mergeCell ref="B58:D58"/>
    <mergeCell ref="B62:D62"/>
    <mergeCell ref="B63:D63"/>
    <mergeCell ref="A69:B69"/>
    <mergeCell ref="A70:B70"/>
    <mergeCell ref="D73:E73"/>
    <mergeCell ref="D74:E74"/>
    <mergeCell ref="H9:I9"/>
    <mergeCell ref="A1:G1"/>
    <mergeCell ref="A3:B3"/>
    <mergeCell ref="A4:B4"/>
    <mergeCell ref="E4:G4"/>
    <mergeCell ref="F9:G9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462"/>
  <sheetViews>
    <sheetView showGridLines="0" topLeftCell="A367" zoomScale="85" zoomScaleNormal="85" workbookViewId="0">
      <selection activeCell="I376" sqref="I376"/>
    </sheetView>
  </sheetViews>
  <sheetFormatPr defaultRowHeight="10.199999999999999" x14ac:dyDescent="0.2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 x14ac:dyDescent="0.2">
      <c r="L2" s="439" t="s">
        <v>6</v>
      </c>
      <c r="M2" s="428"/>
      <c r="N2" s="428"/>
      <c r="O2" s="428"/>
      <c r="P2" s="428"/>
      <c r="Q2" s="428"/>
      <c r="R2" s="428"/>
      <c r="S2" s="428"/>
      <c r="T2" s="428"/>
      <c r="U2" s="428"/>
      <c r="V2" s="428"/>
      <c r="AT2" s="17" t="s">
        <v>82</v>
      </c>
    </row>
    <row r="3" spans="2:46" ht="6.9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77</v>
      </c>
    </row>
    <row r="4" spans="2:46" ht="24.9" customHeight="1" x14ac:dyDescent="0.2">
      <c r="B4" s="20"/>
      <c r="D4" s="21" t="s">
        <v>106</v>
      </c>
      <c r="L4" s="20"/>
      <c r="M4" s="86" t="s">
        <v>11</v>
      </c>
      <c r="AT4" s="17" t="s">
        <v>4</v>
      </c>
    </row>
    <row r="5" spans="2:46" ht="6.9" customHeight="1" x14ac:dyDescent="0.2">
      <c r="B5" s="20"/>
      <c r="L5" s="20"/>
    </row>
    <row r="6" spans="2:46" ht="12" customHeight="1" x14ac:dyDescent="0.2">
      <c r="B6" s="20"/>
      <c r="D6" s="26" t="s">
        <v>15</v>
      </c>
      <c r="L6" s="20"/>
    </row>
    <row r="7" spans="2:46" ht="16.5" customHeight="1" x14ac:dyDescent="0.2">
      <c r="B7" s="20"/>
      <c r="E7" s="453" t="str">
        <f>'Rekapitulace stavby'!K6</f>
        <v>Zlepšení dopravně-bezpečnostní situace v obci Cehnice</v>
      </c>
      <c r="F7" s="454"/>
      <c r="G7" s="454"/>
      <c r="H7" s="454"/>
      <c r="L7" s="20"/>
    </row>
    <row r="8" spans="2:46" ht="12" customHeight="1" x14ac:dyDescent="0.2">
      <c r="B8" s="20"/>
      <c r="D8" s="26" t="s">
        <v>107</v>
      </c>
      <c r="L8" s="20"/>
    </row>
    <row r="9" spans="2:46" s="1" customFormat="1" ht="16.5" customHeight="1" x14ac:dyDescent="0.2">
      <c r="B9" s="29"/>
      <c r="E9" s="453" t="s">
        <v>108</v>
      </c>
      <c r="F9" s="452"/>
      <c r="G9" s="452"/>
      <c r="H9" s="452"/>
      <c r="L9" s="29"/>
    </row>
    <row r="10" spans="2:46" s="1" customFormat="1" ht="12" customHeight="1" x14ac:dyDescent="0.2">
      <c r="B10" s="29"/>
      <c r="D10" s="26" t="s">
        <v>109</v>
      </c>
      <c r="L10" s="29"/>
    </row>
    <row r="11" spans="2:46" s="1" customFormat="1" ht="16.5" customHeight="1" x14ac:dyDescent="0.2">
      <c r="B11" s="29"/>
      <c r="E11" s="430" t="s">
        <v>110</v>
      </c>
      <c r="F11" s="452"/>
      <c r="G11" s="452"/>
      <c r="H11" s="452"/>
      <c r="L11" s="29"/>
    </row>
    <row r="12" spans="2:46" s="1" customFormat="1" x14ac:dyDescent="0.2">
      <c r="B12" s="29"/>
      <c r="L12" s="29"/>
    </row>
    <row r="13" spans="2:46" s="1" customFormat="1" ht="12" customHeight="1" x14ac:dyDescent="0.2">
      <c r="B13" s="29"/>
      <c r="D13" s="26" t="s">
        <v>17</v>
      </c>
      <c r="F13" s="24" t="s">
        <v>3</v>
      </c>
      <c r="I13" s="26" t="s">
        <v>18</v>
      </c>
      <c r="J13" s="24" t="s">
        <v>3</v>
      </c>
      <c r="L13" s="29"/>
    </row>
    <row r="14" spans="2:46" s="1" customFormat="1" ht="12" customHeight="1" x14ac:dyDescent="0.2">
      <c r="B14" s="29"/>
      <c r="D14" s="26" t="s">
        <v>19</v>
      </c>
      <c r="F14" s="24" t="s">
        <v>20</v>
      </c>
      <c r="I14" s="26" t="s">
        <v>21</v>
      </c>
      <c r="J14" s="46" t="str">
        <f>'Rekapitulace stavby'!AN8</f>
        <v>23. 5. 2023</v>
      </c>
      <c r="L14" s="29"/>
    </row>
    <row r="15" spans="2:46" s="1" customFormat="1" ht="10.95" customHeight="1" x14ac:dyDescent="0.2">
      <c r="B15" s="29"/>
      <c r="L15" s="29"/>
    </row>
    <row r="16" spans="2:46" s="1" customFormat="1" ht="12" customHeight="1" x14ac:dyDescent="0.2">
      <c r="B16" s="29"/>
      <c r="D16" s="26" t="s">
        <v>23</v>
      </c>
      <c r="I16" s="26" t="s">
        <v>24</v>
      </c>
      <c r="J16" s="24" t="s">
        <v>3</v>
      </c>
      <c r="L16" s="29"/>
    </row>
    <row r="17" spans="2:12" s="1" customFormat="1" ht="18" customHeight="1" x14ac:dyDescent="0.2">
      <c r="B17" s="29"/>
      <c r="E17" s="24" t="s">
        <v>20</v>
      </c>
      <c r="I17" s="26" t="s">
        <v>25</v>
      </c>
      <c r="J17" s="24" t="s">
        <v>3</v>
      </c>
      <c r="L17" s="29"/>
    </row>
    <row r="18" spans="2:12" s="1" customFormat="1" ht="6.9" customHeight="1" x14ac:dyDescent="0.2">
      <c r="B18" s="29"/>
      <c r="L18" s="29"/>
    </row>
    <row r="19" spans="2:12" s="1" customFormat="1" ht="12" customHeight="1" x14ac:dyDescent="0.2">
      <c r="B19" s="29"/>
      <c r="D19" s="26" t="s">
        <v>26</v>
      </c>
      <c r="I19" s="26" t="s">
        <v>24</v>
      </c>
      <c r="J19" s="24" t="str">
        <f>'Rekapitulace stavby'!AN13</f>
        <v/>
      </c>
      <c r="L19" s="29"/>
    </row>
    <row r="20" spans="2:12" s="1" customFormat="1" ht="18" customHeight="1" x14ac:dyDescent="0.2">
      <c r="B20" s="29"/>
      <c r="E20" s="427" t="str">
        <f>'Rekapitulace stavby'!E14</f>
        <v xml:space="preserve"> </v>
      </c>
      <c r="F20" s="427"/>
      <c r="G20" s="427"/>
      <c r="H20" s="427"/>
      <c r="I20" s="26" t="s">
        <v>25</v>
      </c>
      <c r="J20" s="24" t="str">
        <f>'Rekapitulace stavby'!AN14</f>
        <v/>
      </c>
      <c r="L20" s="29"/>
    </row>
    <row r="21" spans="2:12" s="1" customFormat="1" ht="6.9" customHeight="1" x14ac:dyDescent="0.2">
      <c r="B21" s="29"/>
      <c r="L21" s="29"/>
    </row>
    <row r="22" spans="2:12" s="1" customFormat="1" ht="12" customHeight="1" x14ac:dyDescent="0.2">
      <c r="B22" s="29"/>
      <c r="D22" s="26" t="s">
        <v>28</v>
      </c>
      <c r="I22" s="26" t="s">
        <v>24</v>
      </c>
      <c r="J22" s="24" t="s">
        <v>3</v>
      </c>
      <c r="L22" s="29"/>
    </row>
    <row r="23" spans="2:12" s="1" customFormat="1" ht="18" customHeight="1" x14ac:dyDescent="0.2">
      <c r="B23" s="29"/>
      <c r="E23" s="24" t="s">
        <v>29</v>
      </c>
      <c r="I23" s="26" t="s">
        <v>25</v>
      </c>
      <c r="J23" s="24" t="s">
        <v>3</v>
      </c>
      <c r="L23" s="29"/>
    </row>
    <row r="24" spans="2:12" s="1" customFormat="1" ht="6.9" customHeight="1" x14ac:dyDescent="0.2">
      <c r="B24" s="29"/>
      <c r="L24" s="29"/>
    </row>
    <row r="25" spans="2:12" s="1" customFormat="1" ht="12" customHeight="1" x14ac:dyDescent="0.2">
      <c r="B25" s="29"/>
      <c r="D25" s="26" t="s">
        <v>31</v>
      </c>
      <c r="I25" s="26" t="s">
        <v>24</v>
      </c>
      <c r="J25" s="24" t="str">
        <f>IF('Rekapitulace stavby'!AN19="","",'Rekapitulace stavby'!AN19)</f>
        <v/>
      </c>
      <c r="L25" s="29"/>
    </row>
    <row r="26" spans="2:12" s="1" customFormat="1" ht="18" customHeight="1" x14ac:dyDescent="0.2">
      <c r="B26" s="29"/>
      <c r="E26" s="24" t="str">
        <f>IF('Rekapitulace stavby'!E20="","",'Rekapitulace stavby'!E20)</f>
        <v xml:space="preserve"> </v>
      </c>
      <c r="I26" s="26" t="s">
        <v>25</v>
      </c>
      <c r="J26" s="24" t="str">
        <f>IF('Rekapitulace stavby'!AN20="","",'Rekapitulace stavby'!AN20)</f>
        <v/>
      </c>
      <c r="L26" s="29"/>
    </row>
    <row r="27" spans="2:12" s="1" customFormat="1" ht="6.9" customHeight="1" x14ac:dyDescent="0.2">
      <c r="B27" s="29"/>
      <c r="L27" s="29"/>
    </row>
    <row r="28" spans="2:12" s="1" customFormat="1" ht="12" customHeight="1" x14ac:dyDescent="0.2">
      <c r="B28" s="29"/>
      <c r="D28" s="26" t="s">
        <v>32</v>
      </c>
      <c r="L28" s="29"/>
    </row>
    <row r="29" spans="2:12" s="7" customFormat="1" ht="71.25" customHeight="1" x14ac:dyDescent="0.2">
      <c r="B29" s="87"/>
      <c r="E29" s="436" t="s">
        <v>33</v>
      </c>
      <c r="F29" s="436"/>
      <c r="G29" s="436"/>
      <c r="H29" s="436"/>
      <c r="L29" s="87"/>
    </row>
    <row r="30" spans="2:12" s="1" customFormat="1" ht="6.9" customHeight="1" x14ac:dyDescent="0.2">
      <c r="B30" s="29"/>
      <c r="L30" s="29"/>
    </row>
    <row r="31" spans="2:12" s="1" customFormat="1" ht="6.9" customHeight="1" x14ac:dyDescent="0.2">
      <c r="B31" s="29"/>
      <c r="D31" s="47"/>
      <c r="E31" s="47"/>
      <c r="F31" s="47"/>
      <c r="G31" s="47"/>
      <c r="H31" s="47"/>
      <c r="I31" s="47"/>
      <c r="J31" s="47"/>
      <c r="K31" s="47"/>
      <c r="L31" s="29"/>
    </row>
    <row r="32" spans="2:12" s="1" customFormat="1" ht="25.35" customHeight="1" x14ac:dyDescent="0.2">
      <c r="B32" s="29"/>
      <c r="D32" s="88" t="s">
        <v>34</v>
      </c>
      <c r="J32" s="59">
        <f>ROUND(J94, 2)</f>
        <v>920608.02</v>
      </c>
      <c r="L32" s="29"/>
    </row>
    <row r="33" spans="2:12" s="1" customFormat="1" ht="6.9" customHeight="1" x14ac:dyDescent="0.2">
      <c r="B33" s="29"/>
      <c r="D33" s="47"/>
      <c r="E33" s="47"/>
      <c r="F33" s="47"/>
      <c r="G33" s="47"/>
      <c r="H33" s="47"/>
      <c r="I33" s="47"/>
      <c r="J33" s="47"/>
      <c r="K33" s="47"/>
      <c r="L33" s="29"/>
    </row>
    <row r="34" spans="2:12" s="1" customFormat="1" ht="14.4" customHeight="1" x14ac:dyDescent="0.2">
      <c r="B34" s="29"/>
      <c r="F34" s="32" t="s">
        <v>36</v>
      </c>
      <c r="I34" s="32" t="s">
        <v>35</v>
      </c>
      <c r="J34" s="32" t="s">
        <v>37</v>
      </c>
      <c r="L34" s="29"/>
    </row>
    <row r="35" spans="2:12" s="1" customFormat="1" ht="14.4" customHeight="1" x14ac:dyDescent="0.2">
      <c r="B35" s="29"/>
      <c r="D35" s="89" t="s">
        <v>38</v>
      </c>
      <c r="E35" s="26" t="s">
        <v>39</v>
      </c>
      <c r="F35" s="79">
        <f>ROUND((SUM(BE94:BE461)),  2)</f>
        <v>920608.02</v>
      </c>
      <c r="I35" s="90">
        <v>0.21</v>
      </c>
      <c r="J35" s="79">
        <f>ROUND(((SUM(BE94:BE461))*I35),  2)</f>
        <v>193327.68</v>
      </c>
      <c r="L35" s="29"/>
    </row>
    <row r="36" spans="2:12" s="1" customFormat="1" ht="14.4" customHeight="1" x14ac:dyDescent="0.2">
      <c r="B36" s="29"/>
      <c r="E36" s="26" t="s">
        <v>40</v>
      </c>
      <c r="F36" s="79">
        <f>ROUND((SUM(BF94:BF461)),  2)</f>
        <v>0</v>
      </c>
      <c r="I36" s="90">
        <v>0.15</v>
      </c>
      <c r="J36" s="79">
        <f>ROUND(((SUM(BF94:BF461))*I36),  2)</f>
        <v>0</v>
      </c>
      <c r="L36" s="29"/>
    </row>
    <row r="37" spans="2:12" s="1" customFormat="1" ht="14.4" hidden="1" customHeight="1" x14ac:dyDescent="0.2">
      <c r="B37" s="29"/>
      <c r="E37" s="26" t="s">
        <v>41</v>
      </c>
      <c r="F37" s="79">
        <f>ROUND((SUM(BG94:BG461)),  2)</f>
        <v>0</v>
      </c>
      <c r="I37" s="90">
        <v>0.21</v>
      </c>
      <c r="J37" s="79">
        <f>0</f>
        <v>0</v>
      </c>
      <c r="L37" s="29"/>
    </row>
    <row r="38" spans="2:12" s="1" customFormat="1" ht="14.4" hidden="1" customHeight="1" x14ac:dyDescent="0.2">
      <c r="B38" s="29"/>
      <c r="E38" s="26" t="s">
        <v>42</v>
      </c>
      <c r="F38" s="79">
        <f>ROUND((SUM(BH94:BH461)),  2)</f>
        <v>0</v>
      </c>
      <c r="I38" s="90">
        <v>0.15</v>
      </c>
      <c r="J38" s="79">
        <f>0</f>
        <v>0</v>
      </c>
      <c r="L38" s="29"/>
    </row>
    <row r="39" spans="2:12" s="1" customFormat="1" ht="14.4" hidden="1" customHeight="1" x14ac:dyDescent="0.2">
      <c r="B39" s="29"/>
      <c r="E39" s="26" t="s">
        <v>43</v>
      </c>
      <c r="F39" s="79">
        <f>ROUND((SUM(BI94:BI461)),  2)</f>
        <v>0</v>
      </c>
      <c r="I39" s="90">
        <v>0</v>
      </c>
      <c r="J39" s="79">
        <f>0</f>
        <v>0</v>
      </c>
      <c r="L39" s="29"/>
    </row>
    <row r="40" spans="2:12" s="1" customFormat="1" ht="6.9" customHeight="1" x14ac:dyDescent="0.2">
      <c r="B40" s="29"/>
      <c r="L40" s="29"/>
    </row>
    <row r="41" spans="2:12" s="1" customFormat="1" ht="25.35" customHeight="1" x14ac:dyDescent="0.2">
      <c r="B41" s="29"/>
      <c r="C41" s="91"/>
      <c r="D41" s="92" t="s">
        <v>44</v>
      </c>
      <c r="E41" s="50"/>
      <c r="F41" s="50"/>
      <c r="G41" s="93" t="s">
        <v>45</v>
      </c>
      <c r="H41" s="94" t="s">
        <v>46</v>
      </c>
      <c r="I41" s="50"/>
      <c r="J41" s="95">
        <f>SUM(J32:J39)</f>
        <v>1113935.7</v>
      </c>
      <c r="K41" s="96"/>
      <c r="L41" s="29"/>
    </row>
    <row r="42" spans="2:12" s="1" customFormat="1" ht="14.4" customHeight="1" x14ac:dyDescent="0.2">
      <c r="B42" s="38"/>
      <c r="C42" s="39"/>
      <c r="D42" s="39"/>
      <c r="E42" s="39"/>
      <c r="F42" s="39"/>
      <c r="G42" s="39"/>
      <c r="H42" s="39"/>
      <c r="I42" s="39"/>
      <c r="J42" s="39"/>
      <c r="K42" s="39"/>
      <c r="L42" s="29"/>
    </row>
    <row r="46" spans="2:12" s="1" customFormat="1" ht="6.9" customHeight="1" x14ac:dyDescent="0.2"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29"/>
    </row>
    <row r="47" spans="2:12" s="1" customFormat="1" ht="24.9" customHeight="1" x14ac:dyDescent="0.2">
      <c r="B47" s="29"/>
      <c r="C47" s="21" t="s">
        <v>111</v>
      </c>
      <c r="L47" s="29"/>
    </row>
    <row r="48" spans="2:12" s="1" customFormat="1" ht="6.9" customHeight="1" x14ac:dyDescent="0.2">
      <c r="B48" s="29"/>
      <c r="L48" s="29"/>
    </row>
    <row r="49" spans="2:47" s="1" customFormat="1" ht="12" customHeight="1" x14ac:dyDescent="0.2">
      <c r="B49" s="29"/>
      <c r="C49" s="26" t="s">
        <v>15</v>
      </c>
      <c r="L49" s="29"/>
    </row>
    <row r="50" spans="2:47" s="1" customFormat="1" ht="16.5" customHeight="1" x14ac:dyDescent="0.2">
      <c r="B50" s="29"/>
      <c r="E50" s="453" t="str">
        <f>E7</f>
        <v>Zlepšení dopravně-bezpečnostní situace v obci Cehnice</v>
      </c>
      <c r="F50" s="454"/>
      <c r="G50" s="454"/>
      <c r="H50" s="454"/>
      <c r="L50" s="29"/>
    </row>
    <row r="51" spans="2:47" ht="12" customHeight="1" x14ac:dyDescent="0.2">
      <c r="B51" s="20"/>
      <c r="C51" s="26" t="s">
        <v>107</v>
      </c>
      <c r="L51" s="20"/>
    </row>
    <row r="52" spans="2:47" s="1" customFormat="1" ht="16.5" customHeight="1" x14ac:dyDescent="0.2">
      <c r="B52" s="29"/>
      <c r="E52" s="453" t="s">
        <v>108</v>
      </c>
      <c r="F52" s="452"/>
      <c r="G52" s="452"/>
      <c r="H52" s="452"/>
      <c r="L52" s="29"/>
    </row>
    <row r="53" spans="2:47" s="1" customFormat="1" ht="12" customHeight="1" x14ac:dyDescent="0.2">
      <c r="B53" s="29"/>
      <c r="C53" s="26" t="s">
        <v>109</v>
      </c>
      <c r="L53" s="29"/>
    </row>
    <row r="54" spans="2:47" s="1" customFormat="1" ht="16.5" customHeight="1" x14ac:dyDescent="0.2">
      <c r="B54" s="29"/>
      <c r="E54" s="430" t="str">
        <f>E11</f>
        <v>SO.01.1 - Komunikace - I. etapa</v>
      </c>
      <c r="F54" s="452"/>
      <c r="G54" s="452"/>
      <c r="H54" s="452"/>
      <c r="L54" s="29"/>
    </row>
    <row r="55" spans="2:47" s="1" customFormat="1" ht="6.9" customHeight="1" x14ac:dyDescent="0.2">
      <c r="B55" s="29"/>
      <c r="L55" s="29"/>
    </row>
    <row r="56" spans="2:47" s="1" customFormat="1" ht="12" customHeight="1" x14ac:dyDescent="0.2">
      <c r="B56" s="29"/>
      <c r="C56" s="26" t="s">
        <v>19</v>
      </c>
      <c r="F56" s="24" t="str">
        <f>F14</f>
        <v>Obec Cehnice</v>
      </c>
      <c r="I56" s="26" t="s">
        <v>21</v>
      </c>
      <c r="J56" s="46" t="str">
        <f>IF(J14="","",J14)</f>
        <v>23. 5. 2023</v>
      </c>
      <c r="L56" s="29"/>
    </row>
    <row r="57" spans="2:47" s="1" customFormat="1" ht="6.9" customHeight="1" x14ac:dyDescent="0.2">
      <c r="B57" s="29"/>
      <c r="L57" s="29"/>
    </row>
    <row r="58" spans="2:47" s="1" customFormat="1" ht="15.15" customHeight="1" x14ac:dyDescent="0.2">
      <c r="B58" s="29"/>
      <c r="C58" s="26" t="s">
        <v>23</v>
      </c>
      <c r="F58" s="24" t="str">
        <f>E17</f>
        <v>Obec Cehnice</v>
      </c>
      <c r="I58" s="26" t="s">
        <v>28</v>
      </c>
      <c r="J58" s="27" t="str">
        <f>E23</f>
        <v>INVENTE s.r.o.</v>
      </c>
      <c r="L58" s="29"/>
    </row>
    <row r="59" spans="2:47" s="1" customFormat="1" ht="15.15" customHeight="1" x14ac:dyDescent="0.2">
      <c r="B59" s="29"/>
      <c r="C59" s="26" t="s">
        <v>26</v>
      </c>
      <c r="F59" s="24" t="str">
        <f>IF(E20="","",E20)</f>
        <v xml:space="preserve"> </v>
      </c>
      <c r="I59" s="26" t="s">
        <v>31</v>
      </c>
      <c r="J59" s="27" t="str">
        <f>E26</f>
        <v xml:space="preserve"> </v>
      </c>
      <c r="L59" s="29"/>
    </row>
    <row r="60" spans="2:47" s="1" customFormat="1" ht="10.35" customHeight="1" x14ac:dyDescent="0.2">
      <c r="B60" s="29"/>
      <c r="L60" s="29"/>
    </row>
    <row r="61" spans="2:47" s="1" customFormat="1" ht="29.25" customHeight="1" x14ac:dyDescent="0.2">
      <c r="B61" s="29"/>
      <c r="C61" s="97" t="s">
        <v>112</v>
      </c>
      <c r="D61" s="91"/>
      <c r="E61" s="91"/>
      <c r="F61" s="91"/>
      <c r="G61" s="91"/>
      <c r="H61" s="91"/>
      <c r="I61" s="91"/>
      <c r="J61" s="98" t="s">
        <v>113</v>
      </c>
      <c r="K61" s="91"/>
      <c r="L61" s="29"/>
    </row>
    <row r="62" spans="2:47" s="1" customFormat="1" ht="10.35" customHeight="1" x14ac:dyDescent="0.2">
      <c r="B62" s="29"/>
      <c r="L62" s="29"/>
    </row>
    <row r="63" spans="2:47" s="1" customFormat="1" ht="22.95" customHeight="1" x14ac:dyDescent="0.2">
      <c r="B63" s="29"/>
      <c r="C63" s="99" t="s">
        <v>66</v>
      </c>
      <c r="J63" s="59">
        <f>J94</f>
        <v>920608.02000000014</v>
      </c>
      <c r="L63" s="29"/>
      <c r="AU63" s="17" t="s">
        <v>114</v>
      </c>
    </row>
    <row r="64" spans="2:47" s="8" customFormat="1" ht="24.9" customHeight="1" x14ac:dyDescent="0.2">
      <c r="B64" s="100"/>
      <c r="D64" s="101" t="s">
        <v>115</v>
      </c>
      <c r="E64" s="102"/>
      <c r="F64" s="102"/>
      <c r="G64" s="102"/>
      <c r="H64" s="102"/>
      <c r="I64" s="102"/>
      <c r="J64" s="103">
        <f>J95</f>
        <v>920608.02000000014</v>
      </c>
      <c r="L64" s="100"/>
    </row>
    <row r="65" spans="2:12" s="9" customFormat="1" ht="19.95" customHeight="1" x14ac:dyDescent="0.2">
      <c r="B65" s="104"/>
      <c r="D65" s="105" t="s">
        <v>116</v>
      </c>
      <c r="E65" s="106"/>
      <c r="F65" s="106"/>
      <c r="G65" s="106"/>
      <c r="H65" s="106"/>
      <c r="I65" s="106"/>
      <c r="J65" s="107">
        <f>J96</f>
        <v>310684.61</v>
      </c>
      <c r="L65" s="104"/>
    </row>
    <row r="66" spans="2:12" s="9" customFormat="1" ht="19.95" customHeight="1" x14ac:dyDescent="0.2">
      <c r="B66" s="104"/>
      <c r="D66" s="105" t="s">
        <v>117</v>
      </c>
      <c r="E66" s="106"/>
      <c r="F66" s="106"/>
      <c r="G66" s="106"/>
      <c r="H66" s="106"/>
      <c r="I66" s="106"/>
      <c r="J66" s="107">
        <f>J223</f>
        <v>1500</v>
      </c>
      <c r="L66" s="104"/>
    </row>
    <row r="67" spans="2:12" s="9" customFormat="1" ht="19.95" customHeight="1" x14ac:dyDescent="0.2">
      <c r="B67" s="104"/>
      <c r="D67" s="105" t="s">
        <v>118</v>
      </c>
      <c r="E67" s="106"/>
      <c r="F67" s="106"/>
      <c r="G67" s="106"/>
      <c r="H67" s="106"/>
      <c r="I67" s="106"/>
      <c r="J67" s="107">
        <f>J226</f>
        <v>14237.8</v>
      </c>
      <c r="L67" s="104"/>
    </row>
    <row r="68" spans="2:12" s="9" customFormat="1" ht="19.95" customHeight="1" x14ac:dyDescent="0.2">
      <c r="B68" s="104"/>
      <c r="D68" s="105" t="s">
        <v>119</v>
      </c>
      <c r="E68" s="106"/>
      <c r="F68" s="106"/>
      <c r="G68" s="106"/>
      <c r="H68" s="106"/>
      <c r="I68" s="106"/>
      <c r="J68" s="107">
        <f>J243</f>
        <v>185101.63</v>
      </c>
      <c r="L68" s="104"/>
    </row>
    <row r="69" spans="2:12" s="9" customFormat="1" ht="19.95" customHeight="1" x14ac:dyDescent="0.2">
      <c r="B69" s="104"/>
      <c r="D69" s="105" t="s">
        <v>120</v>
      </c>
      <c r="E69" s="106"/>
      <c r="F69" s="106"/>
      <c r="G69" s="106"/>
      <c r="H69" s="106"/>
      <c r="I69" s="106"/>
      <c r="J69" s="107">
        <f>J318</f>
        <v>155465.5</v>
      </c>
      <c r="L69" s="104"/>
    </row>
    <row r="70" spans="2:12" s="9" customFormat="1" ht="19.95" customHeight="1" x14ac:dyDescent="0.2">
      <c r="B70" s="104"/>
      <c r="D70" s="105" t="s">
        <v>121</v>
      </c>
      <c r="E70" s="106"/>
      <c r="F70" s="106"/>
      <c r="G70" s="106"/>
      <c r="H70" s="106"/>
      <c r="I70" s="106"/>
      <c r="J70" s="107">
        <f>J369</f>
        <v>213175.01</v>
      </c>
      <c r="L70" s="104"/>
    </row>
    <row r="71" spans="2:12" s="9" customFormat="1" ht="19.95" customHeight="1" x14ac:dyDescent="0.2">
      <c r="B71" s="104"/>
      <c r="D71" s="105" t="s">
        <v>122</v>
      </c>
      <c r="E71" s="106"/>
      <c r="F71" s="106"/>
      <c r="G71" s="106"/>
      <c r="H71" s="106"/>
      <c r="I71" s="106"/>
      <c r="J71" s="107">
        <f>J452</f>
        <v>24874.41</v>
      </c>
      <c r="L71" s="104"/>
    </row>
    <row r="72" spans="2:12" s="9" customFormat="1" ht="19.95" customHeight="1" x14ac:dyDescent="0.2">
      <c r="B72" s="104"/>
      <c r="D72" s="105" t="s">
        <v>123</v>
      </c>
      <c r="E72" s="106"/>
      <c r="F72" s="106"/>
      <c r="G72" s="106"/>
      <c r="H72" s="106"/>
      <c r="I72" s="106"/>
      <c r="J72" s="107">
        <f>J459</f>
        <v>15569.06</v>
      </c>
      <c r="L72" s="104"/>
    </row>
    <row r="73" spans="2:12" s="1" customFormat="1" ht="21.75" customHeight="1" x14ac:dyDescent="0.2">
      <c r="B73" s="29"/>
      <c r="L73" s="29"/>
    </row>
    <row r="74" spans="2:12" s="1" customFormat="1" ht="6.9" customHeight="1" x14ac:dyDescent="0.2">
      <c r="B74" s="38"/>
      <c r="C74" s="39"/>
      <c r="D74" s="39"/>
      <c r="E74" s="39"/>
      <c r="F74" s="39"/>
      <c r="G74" s="39"/>
      <c r="H74" s="39"/>
      <c r="I74" s="39"/>
      <c r="J74" s="39"/>
      <c r="K74" s="39"/>
      <c r="L74" s="29"/>
    </row>
    <row r="78" spans="2:12" s="1" customFormat="1" ht="6.9" customHeight="1" x14ac:dyDescent="0.2">
      <c r="B78" s="40"/>
      <c r="C78" s="41"/>
      <c r="D78" s="41"/>
      <c r="E78" s="41"/>
      <c r="F78" s="41"/>
      <c r="G78" s="41"/>
      <c r="H78" s="41"/>
      <c r="I78" s="41"/>
      <c r="J78" s="41"/>
      <c r="K78" s="41"/>
      <c r="L78" s="29"/>
    </row>
    <row r="79" spans="2:12" s="1" customFormat="1" ht="24.9" customHeight="1" x14ac:dyDescent="0.2">
      <c r="B79" s="29"/>
      <c r="C79" s="21" t="s">
        <v>124</v>
      </c>
      <c r="L79" s="29"/>
    </row>
    <row r="80" spans="2:12" s="1" customFormat="1" ht="6.9" customHeight="1" x14ac:dyDescent="0.2">
      <c r="B80" s="29"/>
      <c r="L80" s="29"/>
    </row>
    <row r="81" spans="2:63" s="1" customFormat="1" ht="12" customHeight="1" x14ac:dyDescent="0.2">
      <c r="B81" s="29"/>
      <c r="C81" s="26" t="s">
        <v>15</v>
      </c>
      <c r="L81" s="29"/>
    </row>
    <row r="82" spans="2:63" s="1" customFormat="1" ht="16.5" customHeight="1" x14ac:dyDescent="0.2">
      <c r="B82" s="29"/>
      <c r="E82" s="453" t="str">
        <f>E7</f>
        <v>Zlepšení dopravně-bezpečnostní situace v obci Cehnice</v>
      </c>
      <c r="F82" s="454"/>
      <c r="G82" s="454"/>
      <c r="H82" s="454"/>
      <c r="L82" s="29"/>
    </row>
    <row r="83" spans="2:63" ht="12" customHeight="1" x14ac:dyDescent="0.2">
      <c r="B83" s="20"/>
      <c r="C83" s="26" t="s">
        <v>107</v>
      </c>
      <c r="L83" s="20"/>
    </row>
    <row r="84" spans="2:63" s="1" customFormat="1" ht="16.5" customHeight="1" x14ac:dyDescent="0.2">
      <c r="B84" s="29"/>
      <c r="E84" s="453" t="s">
        <v>108</v>
      </c>
      <c r="F84" s="452"/>
      <c r="G84" s="452"/>
      <c r="H84" s="452"/>
      <c r="L84" s="29"/>
    </row>
    <row r="85" spans="2:63" s="1" customFormat="1" ht="12" customHeight="1" x14ac:dyDescent="0.2">
      <c r="B85" s="29"/>
      <c r="C85" s="26" t="s">
        <v>109</v>
      </c>
      <c r="L85" s="29"/>
    </row>
    <row r="86" spans="2:63" s="1" customFormat="1" ht="16.5" customHeight="1" x14ac:dyDescent="0.2">
      <c r="B86" s="29"/>
      <c r="E86" s="430" t="str">
        <f>E11</f>
        <v>SO.01.1 - Komunikace - I. etapa</v>
      </c>
      <c r="F86" s="452"/>
      <c r="G86" s="452"/>
      <c r="H86" s="452"/>
      <c r="L86" s="29"/>
    </row>
    <row r="87" spans="2:63" s="1" customFormat="1" ht="6.9" customHeight="1" x14ac:dyDescent="0.2">
      <c r="B87" s="29"/>
      <c r="L87" s="29"/>
    </row>
    <row r="88" spans="2:63" s="1" customFormat="1" ht="12" customHeight="1" x14ac:dyDescent="0.2">
      <c r="B88" s="29"/>
      <c r="C88" s="26" t="s">
        <v>19</v>
      </c>
      <c r="F88" s="24" t="str">
        <f>F14</f>
        <v>Obec Cehnice</v>
      </c>
      <c r="I88" s="26" t="s">
        <v>21</v>
      </c>
      <c r="J88" s="46" t="str">
        <f>IF(J14="","",J14)</f>
        <v>23. 5. 2023</v>
      </c>
      <c r="L88" s="29"/>
    </row>
    <row r="89" spans="2:63" s="1" customFormat="1" ht="6.9" customHeight="1" x14ac:dyDescent="0.2">
      <c r="B89" s="29"/>
      <c r="L89" s="29"/>
    </row>
    <row r="90" spans="2:63" s="1" customFormat="1" ht="15.15" customHeight="1" x14ac:dyDescent="0.2">
      <c r="B90" s="29"/>
      <c r="C90" s="26" t="s">
        <v>23</v>
      </c>
      <c r="F90" s="24" t="str">
        <f>E17</f>
        <v>Obec Cehnice</v>
      </c>
      <c r="I90" s="26" t="s">
        <v>28</v>
      </c>
      <c r="J90" s="27" t="str">
        <f>E23</f>
        <v>INVENTE s.r.o.</v>
      </c>
      <c r="L90" s="29"/>
    </row>
    <row r="91" spans="2:63" s="1" customFormat="1" ht="15.15" customHeight="1" x14ac:dyDescent="0.2">
      <c r="B91" s="29"/>
      <c r="C91" s="26" t="s">
        <v>26</v>
      </c>
      <c r="F91" s="24" t="str">
        <f>IF(E20="","",E20)</f>
        <v xml:space="preserve"> </v>
      </c>
      <c r="I91" s="26" t="s">
        <v>31</v>
      </c>
      <c r="J91" s="27" t="str">
        <f>E26</f>
        <v xml:space="preserve"> </v>
      </c>
      <c r="L91" s="29"/>
    </row>
    <row r="92" spans="2:63" s="1" customFormat="1" ht="10.35" customHeight="1" x14ac:dyDescent="0.2">
      <c r="B92" s="29"/>
      <c r="L92" s="29"/>
    </row>
    <row r="93" spans="2:63" s="10" customFormat="1" ht="29.25" customHeight="1" x14ac:dyDescent="0.2">
      <c r="B93" s="108"/>
      <c r="C93" s="109" t="s">
        <v>125</v>
      </c>
      <c r="D93" s="110" t="s">
        <v>53</v>
      </c>
      <c r="E93" s="110" t="s">
        <v>49</v>
      </c>
      <c r="F93" s="110" t="s">
        <v>50</v>
      </c>
      <c r="G93" s="110" t="s">
        <v>126</v>
      </c>
      <c r="H93" s="110" t="s">
        <v>127</v>
      </c>
      <c r="I93" s="110" t="s">
        <v>128</v>
      </c>
      <c r="J93" s="110" t="s">
        <v>113</v>
      </c>
      <c r="K93" s="111" t="s">
        <v>129</v>
      </c>
      <c r="L93" s="108"/>
      <c r="M93" s="52" t="s">
        <v>3</v>
      </c>
      <c r="N93" s="53" t="s">
        <v>38</v>
      </c>
      <c r="O93" s="53" t="s">
        <v>130</v>
      </c>
      <c r="P93" s="53" t="s">
        <v>131</v>
      </c>
      <c r="Q93" s="53" t="s">
        <v>132</v>
      </c>
      <c r="R93" s="53" t="s">
        <v>133</v>
      </c>
      <c r="S93" s="53" t="s">
        <v>134</v>
      </c>
      <c r="T93" s="54" t="s">
        <v>135</v>
      </c>
    </row>
    <row r="94" spans="2:63" s="1" customFormat="1" ht="22.95" customHeight="1" x14ac:dyDescent="0.3">
      <c r="B94" s="29"/>
      <c r="C94" s="57" t="s">
        <v>136</v>
      </c>
      <c r="J94" s="112">
        <f>BK94</f>
        <v>920608.02000000014</v>
      </c>
      <c r="L94" s="29"/>
      <c r="M94" s="55"/>
      <c r="N94" s="47"/>
      <c r="O94" s="47"/>
      <c r="P94" s="113">
        <f>P95</f>
        <v>631.95405289999997</v>
      </c>
      <c r="Q94" s="47"/>
      <c r="R94" s="113">
        <f>R95</f>
        <v>303.79125136499999</v>
      </c>
      <c r="S94" s="47"/>
      <c r="T94" s="114">
        <f>T95</f>
        <v>24.057609999999997</v>
      </c>
      <c r="AT94" s="17" t="s">
        <v>67</v>
      </c>
      <c r="AU94" s="17" t="s">
        <v>114</v>
      </c>
      <c r="BK94" s="115">
        <f>BK95</f>
        <v>920608.02000000014</v>
      </c>
    </row>
    <row r="95" spans="2:63" s="11" customFormat="1" ht="25.95" customHeight="1" x14ac:dyDescent="0.25">
      <c r="B95" s="116"/>
      <c r="D95" s="117" t="s">
        <v>67</v>
      </c>
      <c r="E95" s="118" t="s">
        <v>137</v>
      </c>
      <c r="F95" s="118" t="s">
        <v>138</v>
      </c>
      <c r="J95" s="119">
        <f>BK95</f>
        <v>920608.02000000014</v>
      </c>
      <c r="L95" s="116"/>
      <c r="M95" s="120"/>
      <c r="P95" s="121">
        <f>P96+P223+P226+P243+P318+P369+P452+P459</f>
        <v>631.95405289999997</v>
      </c>
      <c r="R95" s="121">
        <f>R96+R223+R226+R243+R318+R369+R452+R459</f>
        <v>303.79125136499999</v>
      </c>
      <c r="T95" s="122">
        <f>T96+T223+T226+T243+T318+T369+T452+T459</f>
        <v>24.057609999999997</v>
      </c>
      <c r="W95" s="410"/>
      <c r="AR95" s="117" t="s">
        <v>75</v>
      </c>
      <c r="AT95" s="123" t="s">
        <v>67</v>
      </c>
      <c r="AU95" s="123" t="s">
        <v>68</v>
      </c>
      <c r="AY95" s="117" t="s">
        <v>139</v>
      </c>
      <c r="BK95" s="124">
        <f>BK96+BK223+BK226+BK243+BK318+BK369+BK452+BK459</f>
        <v>920608.02000000014</v>
      </c>
    </row>
    <row r="96" spans="2:63" s="11" customFormat="1" ht="22.95" customHeight="1" x14ac:dyDescent="0.25">
      <c r="B96" s="116"/>
      <c r="D96" s="117" t="s">
        <v>67</v>
      </c>
      <c r="E96" s="125" t="s">
        <v>75</v>
      </c>
      <c r="F96" s="125" t="s">
        <v>140</v>
      </c>
      <c r="J96" s="126">
        <f>BK96</f>
        <v>310684.61</v>
      </c>
      <c r="L96" s="116"/>
      <c r="M96" s="120"/>
      <c r="P96" s="121">
        <f>SUM(P97:P222)</f>
        <v>279.04000940000003</v>
      </c>
      <c r="R96" s="121">
        <f>SUM(R97:R222)</f>
        <v>82.573162499999995</v>
      </c>
      <c r="T96" s="122">
        <f>SUM(T97:T222)</f>
        <v>19.410409999999999</v>
      </c>
      <c r="AR96" s="117" t="s">
        <v>75</v>
      </c>
      <c r="AT96" s="123" t="s">
        <v>67</v>
      </c>
      <c r="AU96" s="123" t="s">
        <v>75</v>
      </c>
      <c r="AY96" s="117" t="s">
        <v>139</v>
      </c>
      <c r="BK96" s="124">
        <f>SUM(BK97:BK222)</f>
        <v>310684.61</v>
      </c>
    </row>
    <row r="97" spans="2:65" s="1" customFormat="1" ht="62.7" customHeight="1" x14ac:dyDescent="0.2">
      <c r="B97" s="127"/>
      <c r="C97" s="128" t="s">
        <v>75</v>
      </c>
      <c r="D97" s="128" t="s">
        <v>141</v>
      </c>
      <c r="E97" s="129" t="s">
        <v>142</v>
      </c>
      <c r="F97" s="130" t="s">
        <v>143</v>
      </c>
      <c r="G97" s="131" t="s">
        <v>144</v>
      </c>
      <c r="H97" s="132">
        <v>0</v>
      </c>
      <c r="I97" s="133">
        <v>79</v>
      </c>
      <c r="J97" s="133">
        <f>ROUND(I97*H97,2)</f>
        <v>0</v>
      </c>
      <c r="K97" s="130" t="s">
        <v>145</v>
      </c>
      <c r="L97" s="29"/>
      <c r="M97" s="134" t="s">
        <v>3</v>
      </c>
      <c r="N97" s="135" t="s">
        <v>39</v>
      </c>
      <c r="O97" s="136">
        <v>0.27200000000000002</v>
      </c>
      <c r="P97" s="136">
        <f>O97*H97</f>
        <v>0</v>
      </c>
      <c r="Q97" s="136">
        <v>0</v>
      </c>
      <c r="R97" s="136">
        <f>Q97*H97</f>
        <v>0</v>
      </c>
      <c r="S97" s="136">
        <v>0.26</v>
      </c>
      <c r="T97" s="137">
        <f>S97*H97</f>
        <v>0</v>
      </c>
      <c r="AR97" s="138" t="s">
        <v>146</v>
      </c>
      <c r="AT97" s="138" t="s">
        <v>141</v>
      </c>
      <c r="AU97" s="138" t="s">
        <v>77</v>
      </c>
      <c r="AY97" s="17" t="s">
        <v>139</v>
      </c>
      <c r="BE97" s="139">
        <f>IF(N97="základní",J97,0)</f>
        <v>0</v>
      </c>
      <c r="BF97" s="139">
        <f>IF(N97="snížená",J97,0)</f>
        <v>0</v>
      </c>
      <c r="BG97" s="139">
        <f>IF(N97="zákl. přenesená",J97,0)</f>
        <v>0</v>
      </c>
      <c r="BH97" s="139">
        <f>IF(N97="sníž. přenesená",J97,0)</f>
        <v>0</v>
      </c>
      <c r="BI97" s="139">
        <f>IF(N97="nulová",J97,0)</f>
        <v>0</v>
      </c>
      <c r="BJ97" s="17" t="s">
        <v>75</v>
      </c>
      <c r="BK97" s="139">
        <f>ROUND(I97*H97,2)</f>
        <v>0</v>
      </c>
      <c r="BL97" s="17" t="s">
        <v>146</v>
      </c>
      <c r="BM97" s="138" t="s">
        <v>77</v>
      </c>
    </row>
    <row r="98" spans="2:65" s="1" customFormat="1" x14ac:dyDescent="0.2">
      <c r="B98" s="29"/>
      <c r="D98" s="140" t="s">
        <v>147</v>
      </c>
      <c r="F98" s="141" t="s">
        <v>148</v>
      </c>
      <c r="L98" s="29"/>
      <c r="M98" s="142"/>
      <c r="T98" s="49"/>
      <c r="AT98" s="17" t="s">
        <v>147</v>
      </c>
      <c r="AU98" s="17" t="s">
        <v>77</v>
      </c>
    </row>
    <row r="99" spans="2:65" s="12" customFormat="1" x14ac:dyDescent="0.2">
      <c r="B99" s="143"/>
      <c r="D99" s="144" t="s">
        <v>149</v>
      </c>
      <c r="E99" s="145" t="s">
        <v>3</v>
      </c>
      <c r="F99" s="146" t="s">
        <v>150</v>
      </c>
      <c r="H99" s="147">
        <v>9</v>
      </c>
      <c r="L99" s="143"/>
      <c r="M99" s="148"/>
      <c r="T99" s="149"/>
      <c r="AT99" s="145" t="s">
        <v>149</v>
      </c>
      <c r="AU99" s="145" t="s">
        <v>77</v>
      </c>
      <c r="AV99" s="12" t="s">
        <v>77</v>
      </c>
      <c r="AW99" s="12" t="s">
        <v>30</v>
      </c>
      <c r="AX99" s="12" t="s">
        <v>68</v>
      </c>
      <c r="AY99" s="145" t="s">
        <v>139</v>
      </c>
    </row>
    <row r="100" spans="2:65" s="13" customFormat="1" x14ac:dyDescent="0.2">
      <c r="B100" s="150"/>
      <c r="D100" s="144" t="s">
        <v>149</v>
      </c>
      <c r="E100" s="151" t="s">
        <v>3</v>
      </c>
      <c r="F100" s="152" t="s">
        <v>151</v>
      </c>
      <c r="H100" s="153">
        <v>9</v>
      </c>
      <c r="L100" s="150"/>
      <c r="M100" s="154"/>
      <c r="T100" s="155"/>
      <c r="AT100" s="151" t="s">
        <v>149</v>
      </c>
      <c r="AU100" s="151" t="s">
        <v>77</v>
      </c>
      <c r="AV100" s="13" t="s">
        <v>146</v>
      </c>
      <c r="AW100" s="13" t="s">
        <v>30</v>
      </c>
      <c r="AX100" s="13" t="s">
        <v>75</v>
      </c>
      <c r="AY100" s="151" t="s">
        <v>139</v>
      </c>
    </row>
    <row r="101" spans="2:65" s="1" customFormat="1" ht="55.5" customHeight="1" x14ac:dyDescent="0.2">
      <c r="B101" s="127"/>
      <c r="C101" s="128" t="s">
        <v>77</v>
      </c>
      <c r="D101" s="128" t="s">
        <v>141</v>
      </c>
      <c r="E101" s="129" t="s">
        <v>152</v>
      </c>
      <c r="F101" s="130" t="s">
        <v>153</v>
      </c>
      <c r="G101" s="131" t="s">
        <v>144</v>
      </c>
      <c r="H101" s="132">
        <v>23.246000000000002</v>
      </c>
      <c r="I101" s="133">
        <v>299</v>
      </c>
      <c r="J101" s="133">
        <f>ROUND(I101*H101,2)</f>
        <v>6950.55</v>
      </c>
      <c r="K101" s="130" t="s">
        <v>145</v>
      </c>
      <c r="L101" s="29"/>
      <c r="M101" s="134" t="s">
        <v>3</v>
      </c>
      <c r="N101" s="135" t="s">
        <v>39</v>
      </c>
      <c r="O101" s="136">
        <v>0.69499999999999995</v>
      </c>
      <c r="P101" s="136">
        <f>O101*H101</f>
        <v>16.15597</v>
      </c>
      <c r="Q101" s="136">
        <v>0</v>
      </c>
      <c r="R101" s="136">
        <f>Q101*H101</f>
        <v>0</v>
      </c>
      <c r="S101" s="136">
        <v>0.28999999999999998</v>
      </c>
      <c r="T101" s="137">
        <f>S101*H101</f>
        <v>6.7413400000000001</v>
      </c>
      <c r="AR101" s="138" t="s">
        <v>146</v>
      </c>
      <c r="AT101" s="138" t="s">
        <v>141</v>
      </c>
      <c r="AU101" s="138" t="s">
        <v>77</v>
      </c>
      <c r="AY101" s="17" t="s">
        <v>139</v>
      </c>
      <c r="BE101" s="139">
        <f>IF(N101="základní",J101,0)</f>
        <v>6950.55</v>
      </c>
      <c r="BF101" s="139">
        <f>IF(N101="snížená",J101,0)</f>
        <v>0</v>
      </c>
      <c r="BG101" s="139">
        <f>IF(N101="zákl. přenesená",J101,0)</f>
        <v>0</v>
      </c>
      <c r="BH101" s="139">
        <f>IF(N101="sníž. přenesená",J101,0)</f>
        <v>0</v>
      </c>
      <c r="BI101" s="139">
        <f>IF(N101="nulová",J101,0)</f>
        <v>0</v>
      </c>
      <c r="BJ101" s="17" t="s">
        <v>75</v>
      </c>
      <c r="BK101" s="139">
        <f>ROUND(I101*H101,2)</f>
        <v>6950.55</v>
      </c>
      <c r="BL101" s="17" t="s">
        <v>146</v>
      </c>
      <c r="BM101" s="138" t="s">
        <v>146</v>
      </c>
    </row>
    <row r="102" spans="2:65" s="1" customFormat="1" x14ac:dyDescent="0.2">
      <c r="B102" s="29"/>
      <c r="D102" s="140" t="s">
        <v>147</v>
      </c>
      <c r="F102" s="141" t="s">
        <v>154</v>
      </c>
      <c r="L102" s="29"/>
      <c r="M102" s="142"/>
      <c r="T102" s="49"/>
      <c r="AT102" s="17" t="s">
        <v>147</v>
      </c>
      <c r="AU102" s="17" t="s">
        <v>77</v>
      </c>
    </row>
    <row r="103" spans="2:65" s="12" customFormat="1" x14ac:dyDescent="0.2">
      <c r="B103" s="143"/>
      <c r="D103" s="144" t="s">
        <v>149</v>
      </c>
      <c r="E103" s="145" t="s">
        <v>3</v>
      </c>
      <c r="F103" s="146" t="s">
        <v>155</v>
      </c>
      <c r="H103" s="147">
        <v>11.25</v>
      </c>
      <c r="L103" s="143"/>
      <c r="M103" s="148"/>
      <c r="T103" s="149"/>
      <c r="AT103" s="145" t="s">
        <v>149</v>
      </c>
      <c r="AU103" s="145" t="s">
        <v>77</v>
      </c>
      <c r="AV103" s="12" t="s">
        <v>77</v>
      </c>
      <c r="AW103" s="12" t="s">
        <v>30</v>
      </c>
      <c r="AX103" s="12" t="s">
        <v>68</v>
      </c>
      <c r="AY103" s="145" t="s">
        <v>139</v>
      </c>
    </row>
    <row r="104" spans="2:65" s="12" customFormat="1" x14ac:dyDescent="0.2">
      <c r="B104" s="143"/>
      <c r="D104" s="144" t="s">
        <v>149</v>
      </c>
      <c r="E104" s="145" t="s">
        <v>3</v>
      </c>
      <c r="F104" s="146" t="s">
        <v>156</v>
      </c>
      <c r="H104" s="147">
        <v>23.251999999999999</v>
      </c>
      <c r="L104" s="143"/>
      <c r="M104" s="148"/>
      <c r="T104" s="149"/>
      <c r="AT104" s="145" t="s">
        <v>149</v>
      </c>
      <c r="AU104" s="145" t="s">
        <v>77</v>
      </c>
      <c r="AV104" s="12" t="s">
        <v>77</v>
      </c>
      <c r="AW104" s="12" t="s">
        <v>30</v>
      </c>
      <c r="AX104" s="12" t="s">
        <v>68</v>
      </c>
      <c r="AY104" s="145" t="s">
        <v>139</v>
      </c>
    </row>
    <row r="105" spans="2:65" s="13" customFormat="1" x14ac:dyDescent="0.2">
      <c r="B105" s="150"/>
      <c r="D105" s="144" t="s">
        <v>149</v>
      </c>
      <c r="E105" s="151" t="s">
        <v>3</v>
      </c>
      <c r="F105" s="152" t="s">
        <v>151</v>
      </c>
      <c r="H105" s="153">
        <v>34.502000000000002</v>
      </c>
      <c r="L105" s="150"/>
      <c r="M105" s="154"/>
      <c r="T105" s="155"/>
      <c r="AT105" s="151" t="s">
        <v>149</v>
      </c>
      <c r="AU105" s="151" t="s">
        <v>77</v>
      </c>
      <c r="AV105" s="13" t="s">
        <v>146</v>
      </c>
      <c r="AW105" s="13" t="s">
        <v>30</v>
      </c>
      <c r="AX105" s="13" t="s">
        <v>75</v>
      </c>
      <c r="AY105" s="151" t="s">
        <v>139</v>
      </c>
    </row>
    <row r="106" spans="2:65" s="1" customFormat="1" ht="49.2" customHeight="1" x14ac:dyDescent="0.2">
      <c r="B106" s="127"/>
      <c r="C106" s="128" t="s">
        <v>157</v>
      </c>
      <c r="D106" s="128" t="s">
        <v>141</v>
      </c>
      <c r="E106" s="129" t="s">
        <v>158</v>
      </c>
      <c r="F106" s="130" t="s">
        <v>159</v>
      </c>
      <c r="G106" s="131" t="s">
        <v>144</v>
      </c>
      <c r="H106" s="132">
        <v>0</v>
      </c>
      <c r="I106" s="133">
        <v>530</v>
      </c>
      <c r="J106" s="133">
        <f>ROUND(I106*H106,2)</f>
        <v>0</v>
      </c>
      <c r="K106" s="130" t="s">
        <v>145</v>
      </c>
      <c r="L106" s="29"/>
      <c r="M106" s="134" t="s">
        <v>3</v>
      </c>
      <c r="N106" s="135" t="s">
        <v>39</v>
      </c>
      <c r="O106" s="136">
        <v>1.228</v>
      </c>
      <c r="P106" s="136">
        <f>O106*H106</f>
        <v>0</v>
      </c>
      <c r="Q106" s="136">
        <v>0</v>
      </c>
      <c r="R106" s="136">
        <f>Q106*H106</f>
        <v>0</v>
      </c>
      <c r="S106" s="136">
        <v>0.24</v>
      </c>
      <c r="T106" s="137">
        <f>S106*H106</f>
        <v>0</v>
      </c>
      <c r="AR106" s="138" t="s">
        <v>146</v>
      </c>
      <c r="AT106" s="138" t="s">
        <v>141</v>
      </c>
      <c r="AU106" s="138" t="s">
        <v>77</v>
      </c>
      <c r="AY106" s="17" t="s">
        <v>139</v>
      </c>
      <c r="BE106" s="139">
        <f>IF(N106="základní",J106,0)</f>
        <v>0</v>
      </c>
      <c r="BF106" s="139">
        <f>IF(N106="snížená",J106,0)</f>
        <v>0</v>
      </c>
      <c r="BG106" s="139">
        <f>IF(N106="zákl. přenesená",J106,0)</f>
        <v>0</v>
      </c>
      <c r="BH106" s="139">
        <f>IF(N106="sníž. přenesená",J106,0)</f>
        <v>0</v>
      </c>
      <c r="BI106" s="139">
        <f>IF(N106="nulová",J106,0)</f>
        <v>0</v>
      </c>
      <c r="BJ106" s="17" t="s">
        <v>75</v>
      </c>
      <c r="BK106" s="139">
        <f>ROUND(I106*H106,2)</f>
        <v>0</v>
      </c>
      <c r="BL106" s="17" t="s">
        <v>146</v>
      </c>
      <c r="BM106" s="138" t="s">
        <v>160</v>
      </c>
    </row>
    <row r="107" spans="2:65" s="1" customFormat="1" x14ac:dyDescent="0.2">
      <c r="B107" s="29"/>
      <c r="D107" s="140" t="s">
        <v>147</v>
      </c>
      <c r="F107" s="141" t="s">
        <v>161</v>
      </c>
      <c r="L107" s="29"/>
      <c r="M107" s="142"/>
      <c r="T107" s="49"/>
      <c r="AT107" s="17" t="s">
        <v>147</v>
      </c>
      <c r="AU107" s="17" t="s">
        <v>77</v>
      </c>
    </row>
    <row r="108" spans="2:65" s="12" customFormat="1" x14ac:dyDescent="0.2">
      <c r="B108" s="143"/>
      <c r="D108" s="144" t="s">
        <v>149</v>
      </c>
      <c r="E108" s="145" t="s">
        <v>3</v>
      </c>
      <c r="F108" s="146" t="s">
        <v>162</v>
      </c>
      <c r="H108" s="147">
        <v>12.5</v>
      </c>
      <c r="L108" s="143"/>
      <c r="M108" s="148"/>
      <c r="T108" s="149"/>
      <c r="AT108" s="145" t="s">
        <v>149</v>
      </c>
      <c r="AU108" s="145" t="s">
        <v>77</v>
      </c>
      <c r="AV108" s="12" t="s">
        <v>77</v>
      </c>
      <c r="AW108" s="12" t="s">
        <v>30</v>
      </c>
      <c r="AX108" s="12" t="s">
        <v>68</v>
      </c>
      <c r="AY108" s="145" t="s">
        <v>139</v>
      </c>
    </row>
    <row r="109" spans="2:65" s="13" customFormat="1" x14ac:dyDescent="0.2">
      <c r="B109" s="150"/>
      <c r="D109" s="144" t="s">
        <v>149</v>
      </c>
      <c r="E109" s="151" t="s">
        <v>3</v>
      </c>
      <c r="F109" s="152" t="s">
        <v>151</v>
      </c>
      <c r="H109" s="153">
        <v>12.5</v>
      </c>
      <c r="L109" s="150"/>
      <c r="M109" s="154"/>
      <c r="T109" s="155"/>
      <c r="AT109" s="151" t="s">
        <v>149</v>
      </c>
      <c r="AU109" s="151" t="s">
        <v>77</v>
      </c>
      <c r="AV109" s="13" t="s">
        <v>146</v>
      </c>
      <c r="AW109" s="13" t="s">
        <v>30</v>
      </c>
      <c r="AX109" s="13" t="s">
        <v>75</v>
      </c>
      <c r="AY109" s="151" t="s">
        <v>139</v>
      </c>
    </row>
    <row r="110" spans="2:65" s="1" customFormat="1" ht="55.5" customHeight="1" x14ac:dyDescent="0.2">
      <c r="B110" s="127"/>
      <c r="C110" s="128" t="s">
        <v>146</v>
      </c>
      <c r="D110" s="128" t="s">
        <v>141</v>
      </c>
      <c r="E110" s="129" t="s">
        <v>163</v>
      </c>
      <c r="F110" s="130" t="s">
        <v>164</v>
      </c>
      <c r="G110" s="131" t="s">
        <v>144</v>
      </c>
      <c r="H110" s="132">
        <v>23.246000000000002</v>
      </c>
      <c r="I110" s="133">
        <v>582</v>
      </c>
      <c r="J110" s="133">
        <f>ROUND(I110*H110,2)</f>
        <v>13529.17</v>
      </c>
      <c r="K110" s="130" t="s">
        <v>145</v>
      </c>
      <c r="L110" s="29"/>
      <c r="M110" s="134" t="s">
        <v>3</v>
      </c>
      <c r="N110" s="135" t="s">
        <v>39</v>
      </c>
      <c r="O110" s="136">
        <v>1.35</v>
      </c>
      <c r="P110" s="136">
        <f>O110*H110</f>
        <v>31.382100000000005</v>
      </c>
      <c r="Q110" s="136">
        <v>0</v>
      </c>
      <c r="R110" s="136">
        <f>Q110*H110</f>
        <v>0</v>
      </c>
      <c r="S110" s="136">
        <v>0.32500000000000001</v>
      </c>
      <c r="T110" s="137">
        <f>S110*H110</f>
        <v>7.5549500000000007</v>
      </c>
      <c r="AR110" s="138" t="s">
        <v>146</v>
      </c>
      <c r="AT110" s="138" t="s">
        <v>141</v>
      </c>
      <c r="AU110" s="138" t="s">
        <v>77</v>
      </c>
      <c r="AY110" s="17" t="s">
        <v>139</v>
      </c>
      <c r="BE110" s="139">
        <f>IF(N110="základní",J110,0)</f>
        <v>13529.17</v>
      </c>
      <c r="BF110" s="139">
        <f>IF(N110="snížená",J110,0)</f>
        <v>0</v>
      </c>
      <c r="BG110" s="139">
        <f>IF(N110="zákl. přenesená",J110,0)</f>
        <v>0</v>
      </c>
      <c r="BH110" s="139">
        <f>IF(N110="sníž. přenesená",J110,0)</f>
        <v>0</v>
      </c>
      <c r="BI110" s="139">
        <f>IF(N110="nulová",J110,0)</f>
        <v>0</v>
      </c>
      <c r="BJ110" s="17" t="s">
        <v>75</v>
      </c>
      <c r="BK110" s="139">
        <f>ROUND(I110*H110,2)</f>
        <v>13529.17</v>
      </c>
      <c r="BL110" s="17" t="s">
        <v>146</v>
      </c>
      <c r="BM110" s="138" t="s">
        <v>165</v>
      </c>
    </row>
    <row r="111" spans="2:65" s="1" customFormat="1" x14ac:dyDescent="0.2">
      <c r="B111" s="29"/>
      <c r="D111" s="140" t="s">
        <v>147</v>
      </c>
      <c r="F111" s="141" t="s">
        <v>166</v>
      </c>
      <c r="L111" s="29"/>
      <c r="M111" s="142"/>
      <c r="T111" s="49"/>
      <c r="AT111" s="17" t="s">
        <v>147</v>
      </c>
      <c r="AU111" s="17" t="s">
        <v>77</v>
      </c>
    </row>
    <row r="112" spans="2:65" s="12" customFormat="1" x14ac:dyDescent="0.2">
      <c r="B112" s="143"/>
      <c r="D112" s="144" t="s">
        <v>149</v>
      </c>
      <c r="E112" s="145" t="s">
        <v>3</v>
      </c>
      <c r="F112" s="146" t="s">
        <v>155</v>
      </c>
      <c r="H112" s="147">
        <v>11.25</v>
      </c>
      <c r="L112" s="143"/>
      <c r="M112" s="148"/>
      <c r="T112" s="149"/>
      <c r="AT112" s="145" t="s">
        <v>149</v>
      </c>
      <c r="AU112" s="145" t="s">
        <v>77</v>
      </c>
      <c r="AV112" s="12" t="s">
        <v>77</v>
      </c>
      <c r="AW112" s="12" t="s">
        <v>30</v>
      </c>
      <c r="AX112" s="12" t="s">
        <v>68</v>
      </c>
      <c r="AY112" s="145" t="s">
        <v>139</v>
      </c>
    </row>
    <row r="113" spans="2:65" s="12" customFormat="1" x14ac:dyDescent="0.2">
      <c r="B113" s="143"/>
      <c r="D113" s="144" t="s">
        <v>149</v>
      </c>
      <c r="E113" s="145" t="s">
        <v>3</v>
      </c>
      <c r="F113" s="146" t="s">
        <v>156</v>
      </c>
      <c r="H113" s="147">
        <v>23.251999999999999</v>
      </c>
      <c r="L113" s="143"/>
      <c r="M113" s="148"/>
      <c r="T113" s="149"/>
      <c r="AT113" s="145" t="s">
        <v>149</v>
      </c>
      <c r="AU113" s="145" t="s">
        <v>77</v>
      </c>
      <c r="AV113" s="12" t="s">
        <v>77</v>
      </c>
      <c r="AW113" s="12" t="s">
        <v>30</v>
      </c>
      <c r="AX113" s="12" t="s">
        <v>68</v>
      </c>
      <c r="AY113" s="145" t="s">
        <v>139</v>
      </c>
    </row>
    <row r="114" spans="2:65" s="13" customFormat="1" x14ac:dyDescent="0.2">
      <c r="B114" s="150"/>
      <c r="D114" s="144" t="s">
        <v>149</v>
      </c>
      <c r="E114" s="151" t="s">
        <v>3</v>
      </c>
      <c r="F114" s="152" t="s">
        <v>151</v>
      </c>
      <c r="H114" s="153">
        <v>34.502000000000002</v>
      </c>
      <c r="L114" s="150"/>
      <c r="M114" s="154"/>
      <c r="T114" s="155"/>
      <c r="AT114" s="151" t="s">
        <v>149</v>
      </c>
      <c r="AU114" s="151" t="s">
        <v>77</v>
      </c>
      <c r="AV114" s="13" t="s">
        <v>146</v>
      </c>
      <c r="AW114" s="13" t="s">
        <v>30</v>
      </c>
      <c r="AX114" s="13" t="s">
        <v>75</v>
      </c>
      <c r="AY114" s="151" t="s">
        <v>139</v>
      </c>
    </row>
    <row r="115" spans="2:65" s="1" customFormat="1" ht="66.75" customHeight="1" x14ac:dyDescent="0.2">
      <c r="B115" s="127"/>
      <c r="C115" s="128" t="s">
        <v>167</v>
      </c>
      <c r="D115" s="128" t="s">
        <v>141</v>
      </c>
      <c r="E115" s="129" t="s">
        <v>168</v>
      </c>
      <c r="F115" s="130" t="s">
        <v>169</v>
      </c>
      <c r="G115" s="131" t="s">
        <v>144</v>
      </c>
      <c r="H115" s="132">
        <v>0</v>
      </c>
      <c r="I115" s="133">
        <v>48</v>
      </c>
      <c r="J115" s="133">
        <f>ROUND(I115*H115,2)</f>
        <v>0</v>
      </c>
      <c r="K115" s="130" t="s">
        <v>145</v>
      </c>
      <c r="L115" s="29"/>
      <c r="M115" s="134" t="s">
        <v>3</v>
      </c>
      <c r="N115" s="135" t="s">
        <v>39</v>
      </c>
      <c r="O115" s="136">
        <v>0.10199999999999999</v>
      </c>
      <c r="P115" s="136">
        <f>O115*H115</f>
        <v>0</v>
      </c>
      <c r="Q115" s="136">
        <v>0</v>
      </c>
      <c r="R115" s="136">
        <f>Q115*H115</f>
        <v>0</v>
      </c>
      <c r="S115" s="136">
        <v>0.28999999999999998</v>
      </c>
      <c r="T115" s="137">
        <f>S115*H115</f>
        <v>0</v>
      </c>
      <c r="AR115" s="138" t="s">
        <v>146</v>
      </c>
      <c r="AT115" s="138" t="s">
        <v>141</v>
      </c>
      <c r="AU115" s="138" t="s">
        <v>77</v>
      </c>
      <c r="AY115" s="17" t="s">
        <v>139</v>
      </c>
      <c r="BE115" s="139">
        <f>IF(N115="základní",J115,0)</f>
        <v>0</v>
      </c>
      <c r="BF115" s="139">
        <f>IF(N115="snížená",J115,0)</f>
        <v>0</v>
      </c>
      <c r="BG115" s="139">
        <f>IF(N115="zákl. přenesená",J115,0)</f>
        <v>0</v>
      </c>
      <c r="BH115" s="139">
        <f>IF(N115="sníž. přenesená",J115,0)</f>
        <v>0</v>
      </c>
      <c r="BI115" s="139">
        <f>IF(N115="nulová",J115,0)</f>
        <v>0</v>
      </c>
      <c r="BJ115" s="17" t="s">
        <v>75</v>
      </c>
      <c r="BK115" s="139">
        <f>ROUND(I115*H115,2)</f>
        <v>0</v>
      </c>
      <c r="BL115" s="17" t="s">
        <v>146</v>
      </c>
      <c r="BM115" s="138" t="s">
        <v>170</v>
      </c>
    </row>
    <row r="116" spans="2:65" s="1" customFormat="1" x14ac:dyDescent="0.2">
      <c r="B116" s="29"/>
      <c r="D116" s="140" t="s">
        <v>147</v>
      </c>
      <c r="F116" s="141" t="s">
        <v>171</v>
      </c>
      <c r="L116" s="29"/>
      <c r="M116" s="142"/>
      <c r="T116" s="49"/>
      <c r="AT116" s="17" t="s">
        <v>147</v>
      </c>
      <c r="AU116" s="17" t="s">
        <v>77</v>
      </c>
    </row>
    <row r="117" spans="2:65" s="12" customFormat="1" x14ac:dyDescent="0.2">
      <c r="B117" s="143"/>
      <c r="D117" s="144" t="s">
        <v>149</v>
      </c>
      <c r="E117" s="145" t="s">
        <v>3</v>
      </c>
      <c r="F117" s="146" t="s">
        <v>172</v>
      </c>
      <c r="H117" s="147">
        <v>167.8</v>
      </c>
      <c r="L117" s="143"/>
      <c r="M117" s="148"/>
      <c r="T117" s="149"/>
      <c r="AT117" s="145" t="s">
        <v>149</v>
      </c>
      <c r="AU117" s="145" t="s">
        <v>77</v>
      </c>
      <c r="AV117" s="12" t="s">
        <v>77</v>
      </c>
      <c r="AW117" s="12" t="s">
        <v>30</v>
      </c>
      <c r="AX117" s="12" t="s">
        <v>68</v>
      </c>
      <c r="AY117" s="145" t="s">
        <v>139</v>
      </c>
    </row>
    <row r="118" spans="2:65" s="12" customFormat="1" x14ac:dyDescent="0.2">
      <c r="B118" s="143"/>
      <c r="D118" s="144" t="s">
        <v>149</v>
      </c>
      <c r="E118" s="145" t="s">
        <v>3</v>
      </c>
      <c r="F118" s="146" t="s">
        <v>162</v>
      </c>
      <c r="H118" s="147">
        <v>12.5</v>
      </c>
      <c r="L118" s="143"/>
      <c r="M118" s="148"/>
      <c r="T118" s="149"/>
      <c r="AT118" s="145" t="s">
        <v>149</v>
      </c>
      <c r="AU118" s="145" t="s">
        <v>77</v>
      </c>
      <c r="AV118" s="12" t="s">
        <v>77</v>
      </c>
      <c r="AW118" s="12" t="s">
        <v>30</v>
      </c>
      <c r="AX118" s="12" t="s">
        <v>68</v>
      </c>
      <c r="AY118" s="145" t="s">
        <v>139</v>
      </c>
    </row>
    <row r="119" spans="2:65" s="12" customFormat="1" x14ac:dyDescent="0.2">
      <c r="B119" s="143"/>
      <c r="D119" s="144" t="s">
        <v>149</v>
      </c>
      <c r="E119" s="145" t="s">
        <v>3</v>
      </c>
      <c r="F119" s="146" t="s">
        <v>150</v>
      </c>
      <c r="H119" s="147">
        <v>9</v>
      </c>
      <c r="L119" s="143"/>
      <c r="M119" s="148"/>
      <c r="T119" s="149"/>
      <c r="AT119" s="145" t="s">
        <v>149</v>
      </c>
      <c r="AU119" s="145" t="s">
        <v>77</v>
      </c>
      <c r="AV119" s="12" t="s">
        <v>77</v>
      </c>
      <c r="AW119" s="12" t="s">
        <v>30</v>
      </c>
      <c r="AX119" s="12" t="s">
        <v>68</v>
      </c>
      <c r="AY119" s="145" t="s">
        <v>139</v>
      </c>
    </row>
    <row r="120" spans="2:65" s="13" customFormat="1" x14ac:dyDescent="0.2">
      <c r="B120" s="150"/>
      <c r="D120" s="144" t="s">
        <v>149</v>
      </c>
      <c r="E120" s="151" t="s">
        <v>3</v>
      </c>
      <c r="F120" s="152" t="s">
        <v>151</v>
      </c>
      <c r="H120" s="153">
        <v>189.3</v>
      </c>
      <c r="L120" s="150"/>
      <c r="M120" s="154"/>
      <c r="T120" s="155"/>
      <c r="AT120" s="151" t="s">
        <v>149</v>
      </c>
      <c r="AU120" s="151" t="s">
        <v>77</v>
      </c>
      <c r="AV120" s="13" t="s">
        <v>146</v>
      </c>
      <c r="AW120" s="13" t="s">
        <v>30</v>
      </c>
      <c r="AX120" s="13" t="s">
        <v>75</v>
      </c>
      <c r="AY120" s="151" t="s">
        <v>139</v>
      </c>
    </row>
    <row r="121" spans="2:65" s="1" customFormat="1" ht="66.75" customHeight="1" x14ac:dyDescent="0.2">
      <c r="B121" s="127"/>
      <c r="C121" s="128" t="s">
        <v>160</v>
      </c>
      <c r="D121" s="128" t="s">
        <v>141</v>
      </c>
      <c r="E121" s="129" t="s">
        <v>173</v>
      </c>
      <c r="F121" s="130" t="s">
        <v>174</v>
      </c>
      <c r="G121" s="131" t="s">
        <v>144</v>
      </c>
      <c r="H121" s="132">
        <v>23.245999999999981</v>
      </c>
      <c r="I121" s="133">
        <v>57</v>
      </c>
      <c r="J121" s="133">
        <f>ROUND(I121*H121,2)</f>
        <v>1325.02</v>
      </c>
      <c r="K121" s="130" t="s">
        <v>145</v>
      </c>
      <c r="L121" s="29"/>
      <c r="M121" s="134" t="s">
        <v>3</v>
      </c>
      <c r="N121" s="135" t="s">
        <v>39</v>
      </c>
      <c r="O121" s="136">
        <v>0.108</v>
      </c>
      <c r="P121" s="136">
        <f>O121*H121</f>
        <v>2.5105679999999979</v>
      </c>
      <c r="Q121" s="136">
        <v>0</v>
      </c>
      <c r="R121" s="136">
        <f>Q121*H121</f>
        <v>0</v>
      </c>
      <c r="S121" s="136">
        <v>0.22</v>
      </c>
      <c r="T121" s="137">
        <f>S121*H121</f>
        <v>5.1141199999999962</v>
      </c>
      <c r="AR121" s="138" t="s">
        <v>146</v>
      </c>
      <c r="AT121" s="138" t="s">
        <v>141</v>
      </c>
      <c r="AU121" s="138" t="s">
        <v>77</v>
      </c>
      <c r="AY121" s="17" t="s">
        <v>139</v>
      </c>
      <c r="BE121" s="139">
        <f>IF(N121="základní",J121,0)</f>
        <v>1325.02</v>
      </c>
      <c r="BF121" s="139">
        <f>IF(N121="snížená",J121,0)</f>
        <v>0</v>
      </c>
      <c r="BG121" s="139">
        <f>IF(N121="zákl. přenesená",J121,0)</f>
        <v>0</v>
      </c>
      <c r="BH121" s="139">
        <f>IF(N121="sníž. přenesená",J121,0)</f>
        <v>0</v>
      </c>
      <c r="BI121" s="139">
        <f>IF(N121="nulová",J121,0)</f>
        <v>0</v>
      </c>
      <c r="BJ121" s="17" t="s">
        <v>75</v>
      </c>
      <c r="BK121" s="139">
        <f>ROUND(I121*H121,2)</f>
        <v>1325.02</v>
      </c>
      <c r="BL121" s="17" t="s">
        <v>146</v>
      </c>
      <c r="BM121" s="138" t="s">
        <v>175</v>
      </c>
    </row>
    <row r="122" spans="2:65" s="1" customFormat="1" x14ac:dyDescent="0.2">
      <c r="B122" s="29"/>
      <c r="D122" s="140" t="s">
        <v>147</v>
      </c>
      <c r="F122" s="141" t="s">
        <v>176</v>
      </c>
      <c r="L122" s="29"/>
      <c r="M122" s="142"/>
      <c r="T122" s="49"/>
      <c r="AT122" s="17" t="s">
        <v>147</v>
      </c>
      <c r="AU122" s="17" t="s">
        <v>77</v>
      </c>
    </row>
    <row r="123" spans="2:65" s="12" customFormat="1" x14ac:dyDescent="0.2">
      <c r="B123" s="143"/>
      <c r="D123" s="144" t="s">
        <v>149</v>
      </c>
      <c r="E123" s="145" t="s">
        <v>3</v>
      </c>
      <c r="F123" s="146" t="s">
        <v>172</v>
      </c>
      <c r="H123" s="147"/>
      <c r="L123" s="143"/>
      <c r="M123" s="148"/>
      <c r="T123" s="149"/>
      <c r="AT123" s="145" t="s">
        <v>149</v>
      </c>
      <c r="AU123" s="145" t="s">
        <v>77</v>
      </c>
      <c r="AV123" s="12" t="s">
        <v>77</v>
      </c>
      <c r="AW123" s="12" t="s">
        <v>30</v>
      </c>
      <c r="AX123" s="12" t="s">
        <v>68</v>
      </c>
      <c r="AY123" s="145" t="s">
        <v>139</v>
      </c>
    </row>
    <row r="124" spans="2:65" s="12" customFormat="1" x14ac:dyDescent="0.2">
      <c r="B124" s="143"/>
      <c r="D124" s="144" t="s">
        <v>149</v>
      </c>
      <c r="E124" s="145" t="s">
        <v>3</v>
      </c>
      <c r="F124" s="146" t="s">
        <v>155</v>
      </c>
      <c r="H124" s="147">
        <v>11.25</v>
      </c>
      <c r="L124" s="143"/>
      <c r="M124" s="148"/>
      <c r="T124" s="149"/>
      <c r="AT124" s="145" t="s">
        <v>149</v>
      </c>
      <c r="AU124" s="145" t="s">
        <v>77</v>
      </c>
      <c r="AV124" s="12" t="s">
        <v>77</v>
      </c>
      <c r="AW124" s="12" t="s">
        <v>30</v>
      </c>
      <c r="AX124" s="12" t="s">
        <v>68</v>
      </c>
      <c r="AY124" s="145" t="s">
        <v>139</v>
      </c>
    </row>
    <row r="125" spans="2:65" s="12" customFormat="1" x14ac:dyDescent="0.2">
      <c r="B125" s="143"/>
      <c r="D125" s="144" t="s">
        <v>149</v>
      </c>
      <c r="E125" s="145" t="s">
        <v>3</v>
      </c>
      <c r="F125" s="146" t="s">
        <v>156</v>
      </c>
      <c r="H125" s="147">
        <v>23.251999999999999</v>
      </c>
      <c r="L125" s="143"/>
      <c r="M125" s="148"/>
      <c r="T125" s="149"/>
      <c r="AT125" s="145" t="s">
        <v>149</v>
      </c>
      <c r="AU125" s="145" t="s">
        <v>77</v>
      </c>
      <c r="AV125" s="12" t="s">
        <v>77</v>
      </c>
      <c r="AW125" s="12" t="s">
        <v>30</v>
      </c>
      <c r="AX125" s="12" t="s">
        <v>68</v>
      </c>
      <c r="AY125" s="145" t="s">
        <v>139</v>
      </c>
    </row>
    <row r="126" spans="2:65" s="13" customFormat="1" x14ac:dyDescent="0.2">
      <c r="B126" s="150"/>
      <c r="D126" s="144" t="s">
        <v>149</v>
      </c>
      <c r="E126" s="151" t="s">
        <v>3</v>
      </c>
      <c r="F126" s="152" t="s">
        <v>151</v>
      </c>
      <c r="H126" s="153">
        <v>202.30199999999999</v>
      </c>
      <c r="L126" s="150"/>
      <c r="M126" s="154"/>
      <c r="T126" s="155"/>
      <c r="AT126" s="151" t="s">
        <v>149</v>
      </c>
      <c r="AU126" s="151" t="s">
        <v>77</v>
      </c>
      <c r="AV126" s="13" t="s">
        <v>146</v>
      </c>
      <c r="AW126" s="13" t="s">
        <v>30</v>
      </c>
      <c r="AX126" s="13" t="s">
        <v>75</v>
      </c>
      <c r="AY126" s="151" t="s">
        <v>139</v>
      </c>
    </row>
    <row r="127" spans="2:65" s="1" customFormat="1" ht="49.2" customHeight="1" x14ac:dyDescent="0.2">
      <c r="B127" s="127"/>
      <c r="C127" s="128" t="s">
        <v>177</v>
      </c>
      <c r="D127" s="128" t="s">
        <v>141</v>
      </c>
      <c r="E127" s="129" t="s">
        <v>178</v>
      </c>
      <c r="F127" s="130" t="s">
        <v>179</v>
      </c>
      <c r="G127" s="131" t="s">
        <v>180</v>
      </c>
      <c r="H127" s="132">
        <v>0</v>
      </c>
      <c r="I127" s="133">
        <v>58</v>
      </c>
      <c r="J127" s="133">
        <f>ROUND(I127*H127,2)</f>
        <v>0</v>
      </c>
      <c r="K127" s="130" t="s">
        <v>145</v>
      </c>
      <c r="L127" s="29"/>
      <c r="M127" s="134" t="s">
        <v>3</v>
      </c>
      <c r="N127" s="135" t="s">
        <v>39</v>
      </c>
      <c r="O127" s="136">
        <v>0.13300000000000001</v>
      </c>
      <c r="P127" s="136">
        <f>O127*H127</f>
        <v>0</v>
      </c>
      <c r="Q127" s="136">
        <v>0</v>
      </c>
      <c r="R127" s="136">
        <f>Q127*H127</f>
        <v>0</v>
      </c>
      <c r="S127" s="136">
        <v>0.20499999999999999</v>
      </c>
      <c r="T127" s="137">
        <f>S127*H127</f>
        <v>0</v>
      </c>
      <c r="AR127" s="138" t="s">
        <v>146</v>
      </c>
      <c r="AT127" s="138" t="s">
        <v>141</v>
      </c>
      <c r="AU127" s="138" t="s">
        <v>77</v>
      </c>
      <c r="AY127" s="17" t="s">
        <v>139</v>
      </c>
      <c r="BE127" s="139">
        <f>IF(N127="základní",J127,0)</f>
        <v>0</v>
      </c>
      <c r="BF127" s="139">
        <f>IF(N127="snížená",J127,0)</f>
        <v>0</v>
      </c>
      <c r="BG127" s="139">
        <f>IF(N127="zákl. přenesená",J127,0)</f>
        <v>0</v>
      </c>
      <c r="BH127" s="139">
        <f>IF(N127="sníž. přenesená",J127,0)</f>
        <v>0</v>
      </c>
      <c r="BI127" s="139">
        <f>IF(N127="nulová",J127,0)</f>
        <v>0</v>
      </c>
      <c r="BJ127" s="17" t="s">
        <v>75</v>
      </c>
      <c r="BK127" s="139">
        <f>ROUND(I127*H127,2)</f>
        <v>0</v>
      </c>
      <c r="BL127" s="17" t="s">
        <v>146</v>
      </c>
      <c r="BM127" s="138" t="s">
        <v>181</v>
      </c>
    </row>
    <row r="128" spans="2:65" s="1" customFormat="1" x14ac:dyDescent="0.2">
      <c r="B128" s="29"/>
      <c r="D128" s="140" t="s">
        <v>147</v>
      </c>
      <c r="F128" s="141" t="s">
        <v>182</v>
      </c>
      <c r="L128" s="29"/>
      <c r="M128" s="142"/>
      <c r="T128" s="49"/>
      <c r="AT128" s="17" t="s">
        <v>147</v>
      </c>
      <c r="AU128" s="17" t="s">
        <v>77</v>
      </c>
    </row>
    <row r="129" spans="2:65" s="12" customFormat="1" x14ac:dyDescent="0.2">
      <c r="B129" s="143"/>
      <c r="D129" s="144" t="s">
        <v>149</v>
      </c>
      <c r="E129" s="145" t="s">
        <v>3</v>
      </c>
      <c r="F129" s="146" t="s">
        <v>183</v>
      </c>
      <c r="H129" s="147">
        <v>17</v>
      </c>
      <c r="L129" s="143"/>
      <c r="M129" s="148"/>
      <c r="T129" s="149"/>
      <c r="AT129" s="145" t="s">
        <v>149</v>
      </c>
      <c r="AU129" s="145" t="s">
        <v>77</v>
      </c>
      <c r="AV129" s="12" t="s">
        <v>77</v>
      </c>
      <c r="AW129" s="12" t="s">
        <v>30</v>
      </c>
      <c r="AX129" s="12" t="s">
        <v>68</v>
      </c>
      <c r="AY129" s="145" t="s">
        <v>139</v>
      </c>
    </row>
    <row r="130" spans="2:65" s="13" customFormat="1" x14ac:dyDescent="0.2">
      <c r="B130" s="150"/>
      <c r="D130" s="144" t="s">
        <v>149</v>
      </c>
      <c r="E130" s="151" t="s">
        <v>3</v>
      </c>
      <c r="F130" s="152" t="s">
        <v>151</v>
      </c>
      <c r="H130" s="153">
        <v>17</v>
      </c>
      <c r="L130" s="150"/>
      <c r="M130" s="154"/>
      <c r="T130" s="155"/>
      <c r="AT130" s="151" t="s">
        <v>149</v>
      </c>
      <c r="AU130" s="151" t="s">
        <v>77</v>
      </c>
      <c r="AV130" s="13" t="s">
        <v>146</v>
      </c>
      <c r="AW130" s="13" t="s">
        <v>30</v>
      </c>
      <c r="AX130" s="13" t="s">
        <v>75</v>
      </c>
      <c r="AY130" s="151" t="s">
        <v>139</v>
      </c>
    </row>
    <row r="131" spans="2:65" s="1" customFormat="1" ht="24.15" customHeight="1" x14ac:dyDescent="0.2">
      <c r="B131" s="127"/>
      <c r="C131" s="128" t="s">
        <v>165</v>
      </c>
      <c r="D131" s="128" t="s">
        <v>141</v>
      </c>
      <c r="E131" s="129" t="s">
        <v>184</v>
      </c>
      <c r="F131" s="130" t="s">
        <v>185</v>
      </c>
      <c r="G131" s="131" t="s">
        <v>144</v>
      </c>
      <c r="H131" s="132">
        <v>474.3</v>
      </c>
      <c r="I131" s="133">
        <v>32</v>
      </c>
      <c r="J131" s="133">
        <f>ROUND(I131*H131,2)</f>
        <v>15177.6</v>
      </c>
      <c r="K131" s="130" t="s">
        <v>145</v>
      </c>
      <c r="L131" s="29"/>
      <c r="M131" s="134" t="s">
        <v>3</v>
      </c>
      <c r="N131" s="135" t="s">
        <v>39</v>
      </c>
      <c r="O131" s="136">
        <v>2.5999999999999999E-2</v>
      </c>
      <c r="P131" s="136">
        <f>O131*H131</f>
        <v>12.331799999999999</v>
      </c>
      <c r="Q131" s="136">
        <v>0</v>
      </c>
      <c r="R131" s="136">
        <f>Q131*H131</f>
        <v>0</v>
      </c>
      <c r="S131" s="136">
        <v>0</v>
      </c>
      <c r="T131" s="137">
        <f>S131*H131</f>
        <v>0</v>
      </c>
      <c r="AR131" s="138" t="s">
        <v>146</v>
      </c>
      <c r="AT131" s="138" t="s">
        <v>141</v>
      </c>
      <c r="AU131" s="138" t="s">
        <v>77</v>
      </c>
      <c r="AY131" s="17" t="s">
        <v>139</v>
      </c>
      <c r="BE131" s="139">
        <f>IF(N131="základní",J131,0)</f>
        <v>15177.6</v>
      </c>
      <c r="BF131" s="139">
        <f>IF(N131="snížená",J131,0)</f>
        <v>0</v>
      </c>
      <c r="BG131" s="139">
        <f>IF(N131="zákl. přenesená",J131,0)</f>
        <v>0</v>
      </c>
      <c r="BH131" s="139">
        <f>IF(N131="sníž. přenesená",J131,0)</f>
        <v>0</v>
      </c>
      <c r="BI131" s="139">
        <f>IF(N131="nulová",J131,0)</f>
        <v>0</v>
      </c>
      <c r="BJ131" s="17" t="s">
        <v>75</v>
      </c>
      <c r="BK131" s="139">
        <f>ROUND(I131*H131,2)</f>
        <v>15177.6</v>
      </c>
      <c r="BL131" s="17" t="s">
        <v>146</v>
      </c>
      <c r="BM131" s="138" t="s">
        <v>186</v>
      </c>
    </row>
    <row r="132" spans="2:65" s="1" customFormat="1" x14ac:dyDescent="0.2">
      <c r="B132" s="29"/>
      <c r="D132" s="140" t="s">
        <v>147</v>
      </c>
      <c r="F132" s="141" t="s">
        <v>187</v>
      </c>
      <c r="L132" s="29"/>
      <c r="M132" s="142"/>
      <c r="T132" s="49"/>
      <c r="AT132" s="17" t="s">
        <v>147</v>
      </c>
      <c r="AU132" s="17" t="s">
        <v>77</v>
      </c>
    </row>
    <row r="133" spans="2:65" s="12" customFormat="1" x14ac:dyDescent="0.2">
      <c r="B133" s="143"/>
      <c r="D133" s="144" t="s">
        <v>149</v>
      </c>
      <c r="E133" s="145" t="s">
        <v>3</v>
      </c>
      <c r="F133" s="146" t="s">
        <v>188</v>
      </c>
      <c r="H133" s="147">
        <v>663.6</v>
      </c>
      <c r="L133" s="143"/>
      <c r="M133" s="148"/>
      <c r="T133" s="149"/>
      <c r="AT133" s="145" t="s">
        <v>149</v>
      </c>
      <c r="AU133" s="145" t="s">
        <v>77</v>
      </c>
      <c r="AV133" s="12" t="s">
        <v>77</v>
      </c>
      <c r="AW133" s="12" t="s">
        <v>30</v>
      </c>
      <c r="AX133" s="12" t="s">
        <v>68</v>
      </c>
      <c r="AY133" s="145" t="s">
        <v>139</v>
      </c>
    </row>
    <row r="134" spans="2:65" s="12" customFormat="1" x14ac:dyDescent="0.2">
      <c r="B134" s="143"/>
      <c r="D134" s="144" t="s">
        <v>149</v>
      </c>
      <c r="E134" s="145" t="s">
        <v>3</v>
      </c>
      <c r="F134" s="146" t="s">
        <v>189</v>
      </c>
      <c r="H134" s="147">
        <v>-167.8</v>
      </c>
      <c r="L134" s="143"/>
      <c r="M134" s="148"/>
      <c r="T134" s="149"/>
      <c r="AT134" s="145" t="s">
        <v>149</v>
      </c>
      <c r="AU134" s="145" t="s">
        <v>77</v>
      </c>
      <c r="AV134" s="12" t="s">
        <v>77</v>
      </c>
      <c r="AW134" s="12" t="s">
        <v>30</v>
      </c>
      <c r="AX134" s="12" t="s">
        <v>68</v>
      </c>
      <c r="AY134" s="145" t="s">
        <v>139</v>
      </c>
    </row>
    <row r="135" spans="2:65" s="12" customFormat="1" x14ac:dyDescent="0.2">
      <c r="B135" s="143"/>
      <c r="D135" s="144" t="s">
        <v>149</v>
      </c>
      <c r="E135" s="145" t="s">
        <v>3</v>
      </c>
      <c r="F135" s="146" t="s">
        <v>190</v>
      </c>
      <c r="H135" s="147">
        <v>-12.5</v>
      </c>
      <c r="L135" s="143"/>
      <c r="M135" s="148"/>
      <c r="T135" s="149"/>
      <c r="AT135" s="145" t="s">
        <v>149</v>
      </c>
      <c r="AU135" s="145" t="s">
        <v>77</v>
      </c>
      <c r="AV135" s="12" t="s">
        <v>77</v>
      </c>
      <c r="AW135" s="12" t="s">
        <v>30</v>
      </c>
      <c r="AX135" s="12" t="s">
        <v>68</v>
      </c>
      <c r="AY135" s="145" t="s">
        <v>139</v>
      </c>
    </row>
    <row r="136" spans="2:65" s="12" customFormat="1" x14ac:dyDescent="0.2">
      <c r="B136" s="143"/>
      <c r="D136" s="144" t="s">
        <v>149</v>
      </c>
      <c r="E136" s="145" t="s">
        <v>3</v>
      </c>
      <c r="F136" s="146" t="s">
        <v>191</v>
      </c>
      <c r="H136" s="147">
        <v>-9</v>
      </c>
      <c r="L136" s="143"/>
      <c r="M136" s="148"/>
      <c r="T136" s="149"/>
      <c r="AT136" s="145" t="s">
        <v>149</v>
      </c>
      <c r="AU136" s="145" t="s">
        <v>77</v>
      </c>
      <c r="AV136" s="12" t="s">
        <v>77</v>
      </c>
      <c r="AW136" s="12" t="s">
        <v>30</v>
      </c>
      <c r="AX136" s="12" t="s">
        <v>68</v>
      </c>
      <c r="AY136" s="145" t="s">
        <v>139</v>
      </c>
    </row>
    <row r="137" spans="2:65" s="13" customFormat="1" x14ac:dyDescent="0.2">
      <c r="B137" s="150"/>
      <c r="D137" s="144" t="s">
        <v>149</v>
      </c>
      <c r="E137" s="151" t="s">
        <v>3</v>
      </c>
      <c r="F137" s="152" t="s">
        <v>151</v>
      </c>
      <c r="H137" s="153">
        <v>474.3</v>
      </c>
      <c r="L137" s="150"/>
      <c r="M137" s="154"/>
      <c r="T137" s="155"/>
      <c r="AT137" s="151" t="s">
        <v>149</v>
      </c>
      <c r="AU137" s="151" t="s">
        <v>77</v>
      </c>
      <c r="AV137" s="13" t="s">
        <v>146</v>
      </c>
      <c r="AW137" s="13" t="s">
        <v>30</v>
      </c>
      <c r="AX137" s="13" t="s">
        <v>75</v>
      </c>
      <c r="AY137" s="151" t="s">
        <v>139</v>
      </c>
    </row>
    <row r="138" spans="2:65" s="1" customFormat="1" ht="33" customHeight="1" x14ac:dyDescent="0.2">
      <c r="B138" s="127"/>
      <c r="C138" s="128" t="s">
        <v>192</v>
      </c>
      <c r="D138" s="128" t="s">
        <v>141</v>
      </c>
      <c r="E138" s="129" t="s">
        <v>193</v>
      </c>
      <c r="F138" s="130" t="s">
        <v>194</v>
      </c>
      <c r="G138" s="131" t="s">
        <v>195</v>
      </c>
      <c r="H138" s="132">
        <v>97.969799999999992</v>
      </c>
      <c r="I138" s="133">
        <v>125</v>
      </c>
      <c r="J138" s="133">
        <f>ROUND(I138*H138,2)</f>
        <v>12246.23</v>
      </c>
      <c r="K138" s="130" t="s">
        <v>145</v>
      </c>
      <c r="L138" s="29"/>
      <c r="M138" s="134" t="s">
        <v>3</v>
      </c>
      <c r="N138" s="135" t="s">
        <v>39</v>
      </c>
      <c r="O138" s="136">
        <v>0.21199999999999999</v>
      </c>
      <c r="P138" s="136">
        <f>O138*H138</f>
        <v>20.769597599999997</v>
      </c>
      <c r="Q138" s="136">
        <v>0</v>
      </c>
      <c r="R138" s="136">
        <f>Q138*H138</f>
        <v>0</v>
      </c>
      <c r="S138" s="136">
        <v>0</v>
      </c>
      <c r="T138" s="137">
        <f>S138*H138</f>
        <v>0</v>
      </c>
      <c r="AR138" s="138" t="s">
        <v>146</v>
      </c>
      <c r="AT138" s="138" t="s">
        <v>141</v>
      </c>
      <c r="AU138" s="138" t="s">
        <v>77</v>
      </c>
      <c r="AY138" s="17" t="s">
        <v>139</v>
      </c>
      <c r="BE138" s="139">
        <f>IF(N138="základní",J138,0)</f>
        <v>12246.23</v>
      </c>
      <c r="BF138" s="139">
        <f>IF(N138="snížená",J138,0)</f>
        <v>0</v>
      </c>
      <c r="BG138" s="139">
        <f>IF(N138="zákl. přenesená",J138,0)</f>
        <v>0</v>
      </c>
      <c r="BH138" s="139">
        <f>IF(N138="sníž. přenesená",J138,0)</f>
        <v>0</v>
      </c>
      <c r="BI138" s="139">
        <f>IF(N138="nulová",J138,0)</f>
        <v>0</v>
      </c>
      <c r="BJ138" s="17" t="s">
        <v>75</v>
      </c>
      <c r="BK138" s="139">
        <f>ROUND(I138*H138,2)</f>
        <v>12246.23</v>
      </c>
      <c r="BL138" s="17" t="s">
        <v>146</v>
      </c>
      <c r="BM138" s="138" t="s">
        <v>196</v>
      </c>
    </row>
    <row r="139" spans="2:65" s="1" customFormat="1" x14ac:dyDescent="0.2">
      <c r="B139" s="29"/>
      <c r="D139" s="140" t="s">
        <v>147</v>
      </c>
      <c r="F139" s="141" t="s">
        <v>197</v>
      </c>
      <c r="H139" s="1">
        <v>136.26300000000001</v>
      </c>
      <c r="L139" s="29"/>
      <c r="M139" s="142"/>
      <c r="T139" s="49"/>
      <c r="AT139" s="17" t="s">
        <v>147</v>
      </c>
      <c r="AU139" s="17" t="s">
        <v>77</v>
      </c>
    </row>
    <row r="140" spans="2:65" s="1" customFormat="1" ht="44.25" customHeight="1" x14ac:dyDescent="0.2">
      <c r="B140" s="127"/>
      <c r="C140" s="128" t="s">
        <v>170</v>
      </c>
      <c r="D140" s="128" t="s">
        <v>141</v>
      </c>
      <c r="E140" s="129" t="s">
        <v>198</v>
      </c>
      <c r="F140" s="130" t="s">
        <v>199</v>
      </c>
      <c r="G140" s="131" t="s">
        <v>195</v>
      </c>
      <c r="H140" s="132">
        <v>29.25</v>
      </c>
      <c r="I140" s="133">
        <v>662</v>
      </c>
      <c r="J140" s="133">
        <f>ROUND(I140*H140,2)</f>
        <v>19363.5</v>
      </c>
      <c r="K140" s="130" t="s">
        <v>145</v>
      </c>
      <c r="L140" s="29"/>
      <c r="M140" s="134" t="s">
        <v>3</v>
      </c>
      <c r="N140" s="135" t="s">
        <v>39</v>
      </c>
      <c r="O140" s="136">
        <v>1.1220000000000001</v>
      </c>
      <c r="P140" s="136">
        <f>O140*H140</f>
        <v>32.8185</v>
      </c>
      <c r="Q140" s="136">
        <v>0</v>
      </c>
      <c r="R140" s="136">
        <f>Q140*H140</f>
        <v>0</v>
      </c>
      <c r="S140" s="136">
        <v>0</v>
      </c>
      <c r="T140" s="137">
        <f>S140*H140</f>
        <v>0</v>
      </c>
      <c r="AR140" s="138" t="s">
        <v>146</v>
      </c>
      <c r="AT140" s="138" t="s">
        <v>141</v>
      </c>
      <c r="AU140" s="138" t="s">
        <v>77</v>
      </c>
      <c r="AY140" s="17" t="s">
        <v>139</v>
      </c>
      <c r="BE140" s="139">
        <f>IF(N140="základní",J140,0)</f>
        <v>19363.5</v>
      </c>
      <c r="BF140" s="139">
        <f>IF(N140="snížená",J140,0)</f>
        <v>0</v>
      </c>
      <c r="BG140" s="139">
        <f>IF(N140="zákl. přenesená",J140,0)</f>
        <v>0</v>
      </c>
      <c r="BH140" s="139">
        <f>IF(N140="sníž. přenesená",J140,0)</f>
        <v>0</v>
      </c>
      <c r="BI140" s="139">
        <f>IF(N140="nulová",J140,0)</f>
        <v>0</v>
      </c>
      <c r="BJ140" s="17" t="s">
        <v>75</v>
      </c>
      <c r="BK140" s="139">
        <f>ROUND(I140*H140,2)</f>
        <v>19363.5</v>
      </c>
      <c r="BL140" s="17" t="s">
        <v>146</v>
      </c>
      <c r="BM140" s="138" t="s">
        <v>200</v>
      </c>
    </row>
    <row r="141" spans="2:65" s="1" customFormat="1" x14ac:dyDescent="0.2">
      <c r="B141" s="29"/>
      <c r="D141" s="140" t="s">
        <v>147</v>
      </c>
      <c r="F141" s="141" t="s">
        <v>201</v>
      </c>
      <c r="L141" s="29"/>
      <c r="M141" s="142"/>
      <c r="T141" s="49"/>
      <c r="AT141" s="17" t="s">
        <v>147</v>
      </c>
      <c r="AU141" s="17" t="s">
        <v>77</v>
      </c>
    </row>
    <row r="142" spans="2:65" s="14" customFormat="1" x14ac:dyDescent="0.2">
      <c r="B142" s="156"/>
      <c r="D142" s="144" t="s">
        <v>149</v>
      </c>
      <c r="E142" s="157" t="s">
        <v>3</v>
      </c>
      <c r="F142" s="158" t="s">
        <v>202</v>
      </c>
      <c r="H142" s="157" t="s">
        <v>3</v>
      </c>
      <c r="L142" s="156"/>
      <c r="M142" s="159"/>
      <c r="T142" s="160"/>
      <c r="AT142" s="157" t="s">
        <v>149</v>
      </c>
      <c r="AU142" s="157" t="s">
        <v>77</v>
      </c>
      <c r="AV142" s="14" t="s">
        <v>75</v>
      </c>
      <c r="AW142" s="14" t="s">
        <v>30</v>
      </c>
      <c r="AX142" s="14" t="s">
        <v>68</v>
      </c>
      <c r="AY142" s="157" t="s">
        <v>139</v>
      </c>
    </row>
    <row r="143" spans="2:65" s="12" customFormat="1" x14ac:dyDescent="0.2">
      <c r="B143" s="143"/>
      <c r="D143" s="144" t="s">
        <v>149</v>
      </c>
      <c r="E143" s="145" t="s">
        <v>3</v>
      </c>
      <c r="F143" s="146" t="s">
        <v>203</v>
      </c>
      <c r="H143" s="147">
        <v>29.25</v>
      </c>
      <c r="L143" s="143"/>
      <c r="M143" s="148"/>
      <c r="T143" s="149"/>
      <c r="AT143" s="145" t="s">
        <v>149</v>
      </c>
      <c r="AU143" s="145" t="s">
        <v>77</v>
      </c>
      <c r="AV143" s="12" t="s">
        <v>77</v>
      </c>
      <c r="AW143" s="12" t="s">
        <v>30</v>
      </c>
      <c r="AX143" s="12" t="s">
        <v>68</v>
      </c>
      <c r="AY143" s="145" t="s">
        <v>139</v>
      </c>
    </row>
    <row r="144" spans="2:65" s="13" customFormat="1" x14ac:dyDescent="0.2">
      <c r="B144" s="150"/>
      <c r="D144" s="144" t="s">
        <v>149</v>
      </c>
      <c r="E144" s="151" t="s">
        <v>3</v>
      </c>
      <c r="F144" s="152" t="s">
        <v>151</v>
      </c>
      <c r="H144" s="153">
        <v>29.25</v>
      </c>
      <c r="L144" s="150"/>
      <c r="M144" s="154"/>
      <c r="T144" s="155"/>
      <c r="AT144" s="151" t="s">
        <v>149</v>
      </c>
      <c r="AU144" s="151" t="s">
        <v>77</v>
      </c>
      <c r="AV144" s="13" t="s">
        <v>146</v>
      </c>
      <c r="AW144" s="13" t="s">
        <v>30</v>
      </c>
      <c r="AX144" s="13" t="s">
        <v>75</v>
      </c>
      <c r="AY144" s="151" t="s">
        <v>139</v>
      </c>
    </row>
    <row r="145" spans="2:65" s="1" customFormat="1" ht="24.15" customHeight="1" x14ac:dyDescent="0.2">
      <c r="B145" s="127"/>
      <c r="C145" s="128" t="s">
        <v>204</v>
      </c>
      <c r="D145" s="128" t="s">
        <v>141</v>
      </c>
      <c r="E145" s="129" t="s">
        <v>205</v>
      </c>
      <c r="F145" s="130" t="s">
        <v>206</v>
      </c>
      <c r="G145" s="131" t="s">
        <v>195</v>
      </c>
      <c r="H145" s="132">
        <v>16.875</v>
      </c>
      <c r="I145" s="133">
        <v>976</v>
      </c>
      <c r="J145" s="133">
        <f>ROUND(I145*H145,2)</f>
        <v>16470</v>
      </c>
      <c r="K145" s="130" t="s">
        <v>145</v>
      </c>
      <c r="L145" s="29"/>
      <c r="M145" s="134" t="s">
        <v>3</v>
      </c>
      <c r="N145" s="135" t="s">
        <v>39</v>
      </c>
      <c r="O145" s="136">
        <v>2.0190000000000001</v>
      </c>
      <c r="P145" s="136">
        <f>O145*H145</f>
        <v>34.070625</v>
      </c>
      <c r="Q145" s="136">
        <v>0</v>
      </c>
      <c r="R145" s="136">
        <f>Q145*H145</f>
        <v>0</v>
      </c>
      <c r="S145" s="136">
        <v>0</v>
      </c>
      <c r="T145" s="137">
        <f>S145*H145</f>
        <v>0</v>
      </c>
      <c r="AR145" s="138" t="s">
        <v>146</v>
      </c>
      <c r="AT145" s="138" t="s">
        <v>141</v>
      </c>
      <c r="AU145" s="138" t="s">
        <v>77</v>
      </c>
      <c r="AY145" s="17" t="s">
        <v>139</v>
      </c>
      <c r="BE145" s="139">
        <f>IF(N145="základní",J145,0)</f>
        <v>16470</v>
      </c>
      <c r="BF145" s="139">
        <f>IF(N145="snížená",J145,0)</f>
        <v>0</v>
      </c>
      <c r="BG145" s="139">
        <f>IF(N145="zákl. přenesená",J145,0)</f>
        <v>0</v>
      </c>
      <c r="BH145" s="139">
        <f>IF(N145="sníž. přenesená",J145,0)</f>
        <v>0</v>
      </c>
      <c r="BI145" s="139">
        <f>IF(N145="nulová",J145,0)</f>
        <v>0</v>
      </c>
      <c r="BJ145" s="17" t="s">
        <v>75</v>
      </c>
      <c r="BK145" s="139">
        <f>ROUND(I145*H145,2)</f>
        <v>16470</v>
      </c>
      <c r="BL145" s="17" t="s">
        <v>146</v>
      </c>
      <c r="BM145" s="138" t="s">
        <v>207</v>
      </c>
    </row>
    <row r="146" spans="2:65" s="1" customFormat="1" x14ac:dyDescent="0.2">
      <c r="B146" s="29"/>
      <c r="D146" s="140" t="s">
        <v>147</v>
      </c>
      <c r="F146" s="141" t="s">
        <v>208</v>
      </c>
      <c r="L146" s="29"/>
      <c r="M146" s="142"/>
      <c r="T146" s="49"/>
      <c r="AT146" s="17" t="s">
        <v>147</v>
      </c>
      <c r="AU146" s="17" t="s">
        <v>77</v>
      </c>
    </row>
    <row r="147" spans="2:65" s="14" customFormat="1" x14ac:dyDescent="0.2">
      <c r="B147" s="156"/>
      <c r="D147" s="144" t="s">
        <v>149</v>
      </c>
      <c r="E147" s="157" t="s">
        <v>3</v>
      </c>
      <c r="F147" s="158" t="s">
        <v>209</v>
      </c>
      <c r="H147" s="157" t="s">
        <v>3</v>
      </c>
      <c r="L147" s="156"/>
      <c r="M147" s="159"/>
      <c r="T147" s="160"/>
      <c r="AT147" s="157" t="s">
        <v>149</v>
      </c>
      <c r="AU147" s="157" t="s">
        <v>77</v>
      </c>
      <c r="AV147" s="14" t="s">
        <v>75</v>
      </c>
      <c r="AW147" s="14" t="s">
        <v>30</v>
      </c>
      <c r="AX147" s="14" t="s">
        <v>68</v>
      </c>
      <c r="AY147" s="157" t="s">
        <v>139</v>
      </c>
    </row>
    <row r="148" spans="2:65" s="12" customFormat="1" x14ac:dyDescent="0.2">
      <c r="B148" s="143"/>
      <c r="D148" s="144" t="s">
        <v>149</v>
      </c>
      <c r="E148" s="145" t="s">
        <v>3</v>
      </c>
      <c r="F148" s="146" t="s">
        <v>210</v>
      </c>
      <c r="H148" s="147">
        <v>16.875</v>
      </c>
      <c r="L148" s="143"/>
      <c r="M148" s="148"/>
      <c r="T148" s="149"/>
      <c r="AT148" s="145" t="s">
        <v>149</v>
      </c>
      <c r="AU148" s="145" t="s">
        <v>77</v>
      </c>
      <c r="AV148" s="12" t="s">
        <v>77</v>
      </c>
      <c r="AW148" s="12" t="s">
        <v>30</v>
      </c>
      <c r="AX148" s="12" t="s">
        <v>68</v>
      </c>
      <c r="AY148" s="145" t="s">
        <v>139</v>
      </c>
    </row>
    <row r="149" spans="2:65" s="13" customFormat="1" x14ac:dyDescent="0.2">
      <c r="B149" s="150"/>
      <c r="D149" s="144" t="s">
        <v>149</v>
      </c>
      <c r="E149" s="151" t="s">
        <v>3</v>
      </c>
      <c r="F149" s="152" t="s">
        <v>151</v>
      </c>
      <c r="H149" s="153">
        <v>16.875</v>
      </c>
      <c r="L149" s="150"/>
      <c r="M149" s="154"/>
      <c r="T149" s="155"/>
      <c r="AT149" s="151" t="s">
        <v>149</v>
      </c>
      <c r="AU149" s="151" t="s">
        <v>77</v>
      </c>
      <c r="AV149" s="13" t="s">
        <v>146</v>
      </c>
      <c r="AW149" s="13" t="s">
        <v>30</v>
      </c>
      <c r="AX149" s="13" t="s">
        <v>75</v>
      </c>
      <c r="AY149" s="151" t="s">
        <v>139</v>
      </c>
    </row>
    <row r="150" spans="2:65" s="1" customFormat="1" ht="37.950000000000003" customHeight="1" x14ac:dyDescent="0.2">
      <c r="B150" s="127"/>
      <c r="C150" s="128" t="s">
        <v>175</v>
      </c>
      <c r="D150" s="128" t="s">
        <v>141</v>
      </c>
      <c r="E150" s="129" t="s">
        <v>211</v>
      </c>
      <c r="F150" s="130" t="s">
        <v>212</v>
      </c>
      <c r="G150" s="131" t="s">
        <v>144</v>
      </c>
      <c r="H150" s="132">
        <v>97.5</v>
      </c>
      <c r="I150" s="133">
        <v>114</v>
      </c>
      <c r="J150" s="133">
        <f>ROUND(I150*H150,2)</f>
        <v>11115</v>
      </c>
      <c r="K150" s="130" t="s">
        <v>145</v>
      </c>
      <c r="L150" s="29"/>
      <c r="M150" s="134" t="s">
        <v>3</v>
      </c>
      <c r="N150" s="135" t="s">
        <v>39</v>
      </c>
      <c r="O150" s="136">
        <v>0.23599999999999999</v>
      </c>
      <c r="P150" s="136">
        <f>O150*H150</f>
        <v>23.009999999999998</v>
      </c>
      <c r="Q150" s="136">
        <v>8.4000000000000003E-4</v>
      </c>
      <c r="R150" s="136">
        <f>Q150*H150</f>
        <v>8.1900000000000001E-2</v>
      </c>
      <c r="S150" s="136">
        <v>0</v>
      </c>
      <c r="T150" s="137">
        <f>S150*H150</f>
        <v>0</v>
      </c>
      <c r="AR150" s="138" t="s">
        <v>146</v>
      </c>
      <c r="AT150" s="138" t="s">
        <v>141</v>
      </c>
      <c r="AU150" s="138" t="s">
        <v>77</v>
      </c>
      <c r="AY150" s="17" t="s">
        <v>139</v>
      </c>
      <c r="BE150" s="139">
        <f>IF(N150="základní",J150,0)</f>
        <v>11115</v>
      </c>
      <c r="BF150" s="139">
        <f>IF(N150="snížená",J150,0)</f>
        <v>0</v>
      </c>
      <c r="BG150" s="139">
        <f>IF(N150="zákl. přenesená",J150,0)</f>
        <v>0</v>
      </c>
      <c r="BH150" s="139">
        <f>IF(N150="sníž. přenesená",J150,0)</f>
        <v>0</v>
      </c>
      <c r="BI150" s="139">
        <f>IF(N150="nulová",J150,0)</f>
        <v>0</v>
      </c>
      <c r="BJ150" s="17" t="s">
        <v>75</v>
      </c>
      <c r="BK150" s="139">
        <f>ROUND(I150*H150,2)</f>
        <v>11115</v>
      </c>
      <c r="BL150" s="17" t="s">
        <v>146</v>
      </c>
      <c r="BM150" s="138" t="s">
        <v>213</v>
      </c>
    </row>
    <row r="151" spans="2:65" s="1" customFormat="1" x14ac:dyDescent="0.2">
      <c r="B151" s="29"/>
      <c r="D151" s="140" t="s">
        <v>147</v>
      </c>
      <c r="F151" s="141" t="s">
        <v>214</v>
      </c>
      <c r="L151" s="29"/>
      <c r="M151" s="142"/>
      <c r="T151" s="49"/>
      <c r="AT151" s="17" t="s">
        <v>147</v>
      </c>
      <c r="AU151" s="17" t="s">
        <v>77</v>
      </c>
    </row>
    <row r="152" spans="2:65" s="14" customFormat="1" x14ac:dyDescent="0.2">
      <c r="B152" s="156"/>
      <c r="D152" s="144" t="s">
        <v>149</v>
      </c>
      <c r="E152" s="157" t="s">
        <v>3</v>
      </c>
      <c r="F152" s="158" t="s">
        <v>202</v>
      </c>
      <c r="H152" s="157" t="s">
        <v>3</v>
      </c>
      <c r="L152" s="156"/>
      <c r="M152" s="159"/>
      <c r="T152" s="160"/>
      <c r="AT152" s="157" t="s">
        <v>149</v>
      </c>
      <c r="AU152" s="157" t="s">
        <v>77</v>
      </c>
      <c r="AV152" s="14" t="s">
        <v>75</v>
      </c>
      <c r="AW152" s="14" t="s">
        <v>30</v>
      </c>
      <c r="AX152" s="14" t="s">
        <v>68</v>
      </c>
      <c r="AY152" s="157" t="s">
        <v>139</v>
      </c>
    </row>
    <row r="153" spans="2:65" s="12" customFormat="1" x14ac:dyDescent="0.2">
      <c r="B153" s="143"/>
      <c r="D153" s="144" t="s">
        <v>149</v>
      </c>
      <c r="E153" s="145" t="s">
        <v>3</v>
      </c>
      <c r="F153" s="146" t="s">
        <v>215</v>
      </c>
      <c r="H153" s="147">
        <v>97.5</v>
      </c>
      <c r="L153" s="143"/>
      <c r="M153" s="148"/>
      <c r="T153" s="149"/>
      <c r="AT153" s="145" t="s">
        <v>149</v>
      </c>
      <c r="AU153" s="145" t="s">
        <v>77</v>
      </c>
      <c r="AV153" s="12" t="s">
        <v>77</v>
      </c>
      <c r="AW153" s="12" t="s">
        <v>30</v>
      </c>
      <c r="AX153" s="12" t="s">
        <v>68</v>
      </c>
      <c r="AY153" s="145" t="s">
        <v>139</v>
      </c>
    </row>
    <row r="154" spans="2:65" s="13" customFormat="1" x14ac:dyDescent="0.2">
      <c r="B154" s="150"/>
      <c r="D154" s="144" t="s">
        <v>149</v>
      </c>
      <c r="E154" s="151" t="s">
        <v>3</v>
      </c>
      <c r="F154" s="152" t="s">
        <v>151</v>
      </c>
      <c r="H154" s="153">
        <v>97.5</v>
      </c>
      <c r="L154" s="150"/>
      <c r="M154" s="154"/>
      <c r="T154" s="155"/>
      <c r="AT154" s="151" t="s">
        <v>149</v>
      </c>
      <c r="AU154" s="151" t="s">
        <v>77</v>
      </c>
      <c r="AV154" s="13" t="s">
        <v>146</v>
      </c>
      <c r="AW154" s="13" t="s">
        <v>30</v>
      </c>
      <c r="AX154" s="13" t="s">
        <v>75</v>
      </c>
      <c r="AY154" s="151" t="s">
        <v>139</v>
      </c>
    </row>
    <row r="155" spans="2:65" s="1" customFormat="1" ht="44.25" customHeight="1" x14ac:dyDescent="0.2">
      <c r="B155" s="127"/>
      <c r="C155" s="128" t="s">
        <v>216</v>
      </c>
      <c r="D155" s="128" t="s">
        <v>141</v>
      </c>
      <c r="E155" s="129" t="s">
        <v>217</v>
      </c>
      <c r="F155" s="130" t="s">
        <v>218</v>
      </c>
      <c r="G155" s="131" t="s">
        <v>144</v>
      </c>
      <c r="H155" s="132">
        <v>97.5</v>
      </c>
      <c r="I155" s="133">
        <v>63</v>
      </c>
      <c r="J155" s="133">
        <f>ROUND(I155*H155,2)</f>
        <v>6142.5</v>
      </c>
      <c r="K155" s="130" t="s">
        <v>145</v>
      </c>
      <c r="L155" s="29"/>
      <c r="M155" s="134" t="s">
        <v>3</v>
      </c>
      <c r="N155" s="135" t="s">
        <v>39</v>
      </c>
      <c r="O155" s="136">
        <v>0.216</v>
      </c>
      <c r="P155" s="136">
        <f>O155*H155</f>
        <v>21.06</v>
      </c>
      <c r="Q155" s="136">
        <v>0</v>
      </c>
      <c r="R155" s="136">
        <f>Q155*H155</f>
        <v>0</v>
      </c>
      <c r="S155" s="136">
        <v>0</v>
      </c>
      <c r="T155" s="137">
        <f>S155*H155</f>
        <v>0</v>
      </c>
      <c r="AR155" s="138" t="s">
        <v>146</v>
      </c>
      <c r="AT155" s="138" t="s">
        <v>141</v>
      </c>
      <c r="AU155" s="138" t="s">
        <v>77</v>
      </c>
      <c r="AY155" s="17" t="s">
        <v>139</v>
      </c>
      <c r="BE155" s="139">
        <f>IF(N155="základní",J155,0)</f>
        <v>6142.5</v>
      </c>
      <c r="BF155" s="139">
        <f>IF(N155="snížená",J155,0)</f>
        <v>0</v>
      </c>
      <c r="BG155" s="139">
        <f>IF(N155="zákl. přenesená",J155,0)</f>
        <v>0</v>
      </c>
      <c r="BH155" s="139">
        <f>IF(N155="sníž. přenesená",J155,0)</f>
        <v>0</v>
      </c>
      <c r="BI155" s="139">
        <f>IF(N155="nulová",J155,0)</f>
        <v>0</v>
      </c>
      <c r="BJ155" s="17" t="s">
        <v>75</v>
      </c>
      <c r="BK155" s="139">
        <f>ROUND(I155*H155,2)</f>
        <v>6142.5</v>
      </c>
      <c r="BL155" s="17" t="s">
        <v>146</v>
      </c>
      <c r="BM155" s="138" t="s">
        <v>219</v>
      </c>
    </row>
    <row r="156" spans="2:65" s="1" customFormat="1" x14ac:dyDescent="0.2">
      <c r="B156" s="29"/>
      <c r="D156" s="140" t="s">
        <v>147</v>
      </c>
      <c r="F156" s="141" t="s">
        <v>220</v>
      </c>
      <c r="L156" s="29"/>
      <c r="M156" s="142"/>
      <c r="T156" s="49"/>
      <c r="AT156" s="17" t="s">
        <v>147</v>
      </c>
      <c r="AU156" s="17" t="s">
        <v>77</v>
      </c>
    </row>
    <row r="157" spans="2:65" s="1" customFormat="1" ht="24.15" customHeight="1" x14ac:dyDescent="0.2">
      <c r="B157" s="127"/>
      <c r="C157" s="128" t="s">
        <v>181</v>
      </c>
      <c r="D157" s="128" t="s">
        <v>141</v>
      </c>
      <c r="E157" s="129" t="s">
        <v>221</v>
      </c>
      <c r="F157" s="130" t="s">
        <v>222</v>
      </c>
      <c r="G157" s="131" t="s">
        <v>144</v>
      </c>
      <c r="H157" s="132">
        <v>45</v>
      </c>
      <c r="I157" s="133">
        <v>93</v>
      </c>
      <c r="J157" s="133">
        <f>ROUND(I157*H157,2)</f>
        <v>4185</v>
      </c>
      <c r="K157" s="130" t="s">
        <v>145</v>
      </c>
      <c r="L157" s="29"/>
      <c r="M157" s="134" t="s">
        <v>3</v>
      </c>
      <c r="N157" s="135" t="s">
        <v>39</v>
      </c>
      <c r="O157" s="136">
        <v>0.156</v>
      </c>
      <c r="P157" s="136">
        <f>O157*H157</f>
        <v>7.02</v>
      </c>
      <c r="Q157" s="136">
        <v>6.9999999999999999E-4</v>
      </c>
      <c r="R157" s="136">
        <f>Q157*H157</f>
        <v>3.15E-2</v>
      </c>
      <c r="S157" s="136">
        <v>0</v>
      </c>
      <c r="T157" s="137">
        <f>S157*H157</f>
        <v>0</v>
      </c>
      <c r="AR157" s="138" t="s">
        <v>146</v>
      </c>
      <c r="AT157" s="138" t="s">
        <v>141</v>
      </c>
      <c r="AU157" s="138" t="s">
        <v>77</v>
      </c>
      <c r="AY157" s="17" t="s">
        <v>139</v>
      </c>
      <c r="BE157" s="139">
        <f>IF(N157="základní",J157,0)</f>
        <v>4185</v>
      </c>
      <c r="BF157" s="139">
        <f>IF(N157="snížená",J157,0)</f>
        <v>0</v>
      </c>
      <c r="BG157" s="139">
        <f>IF(N157="zákl. přenesená",J157,0)</f>
        <v>0</v>
      </c>
      <c r="BH157" s="139">
        <f>IF(N157="sníž. přenesená",J157,0)</f>
        <v>0</v>
      </c>
      <c r="BI157" s="139">
        <f>IF(N157="nulová",J157,0)</f>
        <v>0</v>
      </c>
      <c r="BJ157" s="17" t="s">
        <v>75</v>
      </c>
      <c r="BK157" s="139">
        <f>ROUND(I157*H157,2)</f>
        <v>4185</v>
      </c>
      <c r="BL157" s="17" t="s">
        <v>146</v>
      </c>
      <c r="BM157" s="138" t="s">
        <v>223</v>
      </c>
    </row>
    <row r="158" spans="2:65" s="1" customFormat="1" x14ac:dyDescent="0.2">
      <c r="B158" s="29"/>
      <c r="D158" s="140" t="s">
        <v>147</v>
      </c>
      <c r="F158" s="141" t="s">
        <v>224</v>
      </c>
      <c r="L158" s="29"/>
      <c r="M158" s="142"/>
      <c r="T158" s="49"/>
      <c r="AT158" s="17" t="s">
        <v>147</v>
      </c>
      <c r="AU158" s="17" t="s">
        <v>77</v>
      </c>
    </row>
    <row r="159" spans="2:65" s="12" customFormat="1" x14ac:dyDescent="0.2">
      <c r="B159" s="143"/>
      <c r="D159" s="144" t="s">
        <v>149</v>
      </c>
      <c r="E159" s="145" t="s">
        <v>3</v>
      </c>
      <c r="F159" s="146" t="s">
        <v>225</v>
      </c>
      <c r="H159" s="147">
        <v>45</v>
      </c>
      <c r="L159" s="143"/>
      <c r="M159" s="148"/>
      <c r="T159" s="149"/>
      <c r="AT159" s="145" t="s">
        <v>149</v>
      </c>
      <c r="AU159" s="145" t="s">
        <v>77</v>
      </c>
      <c r="AV159" s="12" t="s">
        <v>77</v>
      </c>
      <c r="AW159" s="12" t="s">
        <v>30</v>
      </c>
      <c r="AX159" s="12" t="s">
        <v>68</v>
      </c>
      <c r="AY159" s="145" t="s">
        <v>139</v>
      </c>
    </row>
    <row r="160" spans="2:65" s="13" customFormat="1" x14ac:dyDescent="0.2">
      <c r="B160" s="150"/>
      <c r="D160" s="144" t="s">
        <v>149</v>
      </c>
      <c r="E160" s="151" t="s">
        <v>3</v>
      </c>
      <c r="F160" s="152" t="s">
        <v>151</v>
      </c>
      <c r="H160" s="153">
        <v>45</v>
      </c>
      <c r="L160" s="150"/>
      <c r="M160" s="154"/>
      <c r="T160" s="155"/>
      <c r="AT160" s="151" t="s">
        <v>149</v>
      </c>
      <c r="AU160" s="151" t="s">
        <v>77</v>
      </c>
      <c r="AV160" s="13" t="s">
        <v>146</v>
      </c>
      <c r="AW160" s="13" t="s">
        <v>30</v>
      </c>
      <c r="AX160" s="13" t="s">
        <v>75</v>
      </c>
      <c r="AY160" s="151" t="s">
        <v>139</v>
      </c>
    </row>
    <row r="161" spans="2:65" s="1" customFormat="1" ht="44.25" customHeight="1" x14ac:dyDescent="0.2">
      <c r="B161" s="127"/>
      <c r="C161" s="128" t="s">
        <v>9</v>
      </c>
      <c r="D161" s="128" t="s">
        <v>141</v>
      </c>
      <c r="E161" s="129" t="s">
        <v>226</v>
      </c>
      <c r="F161" s="130" t="s">
        <v>227</v>
      </c>
      <c r="G161" s="131" t="s">
        <v>144</v>
      </c>
      <c r="H161" s="132">
        <v>45</v>
      </c>
      <c r="I161" s="133">
        <v>28</v>
      </c>
      <c r="J161" s="133">
        <f>ROUND(I161*H161,2)</f>
        <v>1260</v>
      </c>
      <c r="K161" s="130" t="s">
        <v>145</v>
      </c>
      <c r="L161" s="29"/>
      <c r="M161" s="134" t="s">
        <v>3</v>
      </c>
      <c r="N161" s="135" t="s">
        <v>39</v>
      </c>
      <c r="O161" s="136">
        <v>9.5000000000000001E-2</v>
      </c>
      <c r="P161" s="136">
        <f>O161*H161</f>
        <v>4.2750000000000004</v>
      </c>
      <c r="Q161" s="136">
        <v>0</v>
      </c>
      <c r="R161" s="136">
        <f>Q161*H161</f>
        <v>0</v>
      </c>
      <c r="S161" s="136">
        <v>0</v>
      </c>
      <c r="T161" s="137">
        <f>S161*H161</f>
        <v>0</v>
      </c>
      <c r="AR161" s="138" t="s">
        <v>146</v>
      </c>
      <c r="AT161" s="138" t="s">
        <v>141</v>
      </c>
      <c r="AU161" s="138" t="s">
        <v>77</v>
      </c>
      <c r="AY161" s="17" t="s">
        <v>139</v>
      </c>
      <c r="BE161" s="139">
        <f>IF(N161="základní",J161,0)</f>
        <v>1260</v>
      </c>
      <c r="BF161" s="139">
        <f>IF(N161="snížená",J161,0)</f>
        <v>0</v>
      </c>
      <c r="BG161" s="139">
        <f>IF(N161="zákl. přenesená",J161,0)</f>
        <v>0</v>
      </c>
      <c r="BH161" s="139">
        <f>IF(N161="sníž. přenesená",J161,0)</f>
        <v>0</v>
      </c>
      <c r="BI161" s="139">
        <f>IF(N161="nulová",J161,0)</f>
        <v>0</v>
      </c>
      <c r="BJ161" s="17" t="s">
        <v>75</v>
      </c>
      <c r="BK161" s="139">
        <f>ROUND(I161*H161,2)</f>
        <v>1260</v>
      </c>
      <c r="BL161" s="17" t="s">
        <v>146</v>
      </c>
      <c r="BM161" s="138" t="s">
        <v>228</v>
      </c>
    </row>
    <row r="162" spans="2:65" s="1" customFormat="1" x14ac:dyDescent="0.2">
      <c r="B162" s="29"/>
      <c r="D162" s="140" t="s">
        <v>147</v>
      </c>
      <c r="F162" s="141" t="s">
        <v>229</v>
      </c>
      <c r="L162" s="29"/>
      <c r="M162" s="142"/>
      <c r="T162" s="49"/>
      <c r="AT162" s="17" t="s">
        <v>147</v>
      </c>
      <c r="AU162" s="17" t="s">
        <v>77</v>
      </c>
    </row>
    <row r="163" spans="2:65" s="1" customFormat="1" ht="33" customHeight="1" x14ac:dyDescent="0.2">
      <c r="B163" s="127"/>
      <c r="C163" s="128" t="s">
        <v>230</v>
      </c>
      <c r="D163" s="128" t="s">
        <v>141</v>
      </c>
      <c r="E163" s="129" t="s">
        <v>231</v>
      </c>
      <c r="F163" s="130" t="s">
        <v>232</v>
      </c>
      <c r="G163" s="131" t="s">
        <v>195</v>
      </c>
      <c r="H163" s="132">
        <v>16.875</v>
      </c>
      <c r="I163" s="133">
        <v>50</v>
      </c>
      <c r="J163" s="133">
        <f>ROUND(I163*H163,2)</f>
        <v>843.75</v>
      </c>
      <c r="K163" s="130" t="s">
        <v>145</v>
      </c>
      <c r="L163" s="29"/>
      <c r="M163" s="134" t="s">
        <v>3</v>
      </c>
      <c r="N163" s="135" t="s">
        <v>39</v>
      </c>
      <c r="O163" s="136">
        <v>0.126</v>
      </c>
      <c r="P163" s="136">
        <f>O163*H163</f>
        <v>2.1262500000000002</v>
      </c>
      <c r="Q163" s="136">
        <v>4.6000000000000001E-4</v>
      </c>
      <c r="R163" s="136">
        <f>Q163*H163</f>
        <v>7.7625000000000003E-3</v>
      </c>
      <c r="S163" s="136">
        <v>0</v>
      </c>
      <c r="T163" s="137">
        <f>S163*H163</f>
        <v>0</v>
      </c>
      <c r="AR163" s="138" t="s">
        <v>146</v>
      </c>
      <c r="AT163" s="138" t="s">
        <v>141</v>
      </c>
      <c r="AU163" s="138" t="s">
        <v>77</v>
      </c>
      <c r="AY163" s="17" t="s">
        <v>139</v>
      </c>
      <c r="BE163" s="139">
        <f>IF(N163="základní",J163,0)</f>
        <v>843.75</v>
      </c>
      <c r="BF163" s="139">
        <f>IF(N163="snížená",J163,0)</f>
        <v>0</v>
      </c>
      <c r="BG163" s="139">
        <f>IF(N163="zákl. přenesená",J163,0)</f>
        <v>0</v>
      </c>
      <c r="BH163" s="139">
        <f>IF(N163="sníž. přenesená",J163,0)</f>
        <v>0</v>
      </c>
      <c r="BI163" s="139">
        <f>IF(N163="nulová",J163,0)</f>
        <v>0</v>
      </c>
      <c r="BJ163" s="17" t="s">
        <v>75</v>
      </c>
      <c r="BK163" s="139">
        <f>ROUND(I163*H163,2)</f>
        <v>843.75</v>
      </c>
      <c r="BL163" s="17" t="s">
        <v>146</v>
      </c>
      <c r="BM163" s="138" t="s">
        <v>233</v>
      </c>
    </row>
    <row r="164" spans="2:65" s="1" customFormat="1" x14ac:dyDescent="0.2">
      <c r="B164" s="29"/>
      <c r="D164" s="140" t="s">
        <v>147</v>
      </c>
      <c r="F164" s="141" t="s">
        <v>234</v>
      </c>
      <c r="L164" s="29"/>
      <c r="M164" s="142"/>
      <c r="T164" s="49"/>
      <c r="AT164" s="17" t="s">
        <v>147</v>
      </c>
      <c r="AU164" s="17" t="s">
        <v>77</v>
      </c>
    </row>
    <row r="165" spans="2:65" s="14" customFormat="1" x14ac:dyDescent="0.2">
      <c r="B165" s="156"/>
      <c r="D165" s="144" t="s">
        <v>149</v>
      </c>
      <c r="E165" s="157" t="s">
        <v>3</v>
      </c>
      <c r="F165" s="158" t="s">
        <v>209</v>
      </c>
      <c r="H165" s="157" t="s">
        <v>3</v>
      </c>
      <c r="L165" s="156"/>
      <c r="M165" s="159"/>
      <c r="T165" s="160"/>
      <c r="AT165" s="157" t="s">
        <v>149</v>
      </c>
      <c r="AU165" s="157" t="s">
        <v>77</v>
      </c>
      <c r="AV165" s="14" t="s">
        <v>75</v>
      </c>
      <c r="AW165" s="14" t="s">
        <v>30</v>
      </c>
      <c r="AX165" s="14" t="s">
        <v>68</v>
      </c>
      <c r="AY165" s="157" t="s">
        <v>139</v>
      </c>
    </row>
    <row r="166" spans="2:65" s="12" customFormat="1" x14ac:dyDescent="0.2">
      <c r="B166" s="143"/>
      <c r="D166" s="144" t="s">
        <v>149</v>
      </c>
      <c r="E166" s="145" t="s">
        <v>3</v>
      </c>
      <c r="F166" s="146" t="s">
        <v>210</v>
      </c>
      <c r="H166" s="147">
        <v>16.875</v>
      </c>
      <c r="L166" s="143"/>
      <c r="M166" s="148"/>
      <c r="T166" s="149"/>
      <c r="AT166" s="145" t="s">
        <v>149</v>
      </c>
      <c r="AU166" s="145" t="s">
        <v>77</v>
      </c>
      <c r="AV166" s="12" t="s">
        <v>77</v>
      </c>
      <c r="AW166" s="12" t="s">
        <v>30</v>
      </c>
      <c r="AX166" s="12" t="s">
        <v>68</v>
      </c>
      <c r="AY166" s="145" t="s">
        <v>139</v>
      </c>
    </row>
    <row r="167" spans="2:65" s="13" customFormat="1" x14ac:dyDescent="0.2">
      <c r="B167" s="150"/>
      <c r="D167" s="144" t="s">
        <v>149</v>
      </c>
      <c r="E167" s="151" t="s">
        <v>3</v>
      </c>
      <c r="F167" s="152" t="s">
        <v>151</v>
      </c>
      <c r="H167" s="153">
        <v>16.875</v>
      </c>
      <c r="L167" s="150"/>
      <c r="M167" s="154"/>
      <c r="T167" s="155"/>
      <c r="AT167" s="151" t="s">
        <v>149</v>
      </c>
      <c r="AU167" s="151" t="s">
        <v>77</v>
      </c>
      <c r="AV167" s="13" t="s">
        <v>146</v>
      </c>
      <c r="AW167" s="13" t="s">
        <v>30</v>
      </c>
      <c r="AX167" s="13" t="s">
        <v>75</v>
      </c>
      <c r="AY167" s="151" t="s">
        <v>139</v>
      </c>
    </row>
    <row r="168" spans="2:65" s="1" customFormat="1" ht="37.950000000000003" customHeight="1" x14ac:dyDescent="0.2">
      <c r="B168" s="127"/>
      <c r="C168" s="128" t="s">
        <v>235</v>
      </c>
      <c r="D168" s="128" t="s">
        <v>141</v>
      </c>
      <c r="E168" s="129" t="s">
        <v>236</v>
      </c>
      <c r="F168" s="130" t="s">
        <v>237</v>
      </c>
      <c r="G168" s="131" t="s">
        <v>195</v>
      </c>
      <c r="H168" s="132">
        <v>16.875</v>
      </c>
      <c r="I168" s="133">
        <v>11</v>
      </c>
      <c r="J168" s="133">
        <f>ROUND(I168*H168,2)</f>
        <v>185.63</v>
      </c>
      <c r="K168" s="130" t="s">
        <v>145</v>
      </c>
      <c r="L168" s="29"/>
      <c r="M168" s="134" t="s">
        <v>3</v>
      </c>
      <c r="N168" s="135" t="s">
        <v>39</v>
      </c>
      <c r="O168" s="136">
        <v>3.7999999999999999E-2</v>
      </c>
      <c r="P168" s="136">
        <f>O168*H168</f>
        <v>0.64124999999999999</v>
      </c>
      <c r="Q168" s="136">
        <v>0</v>
      </c>
      <c r="R168" s="136">
        <f>Q168*H168</f>
        <v>0</v>
      </c>
      <c r="S168" s="136">
        <v>0</v>
      </c>
      <c r="T168" s="137">
        <f>S168*H168</f>
        <v>0</v>
      </c>
      <c r="AR168" s="138" t="s">
        <v>146</v>
      </c>
      <c r="AT168" s="138" t="s">
        <v>141</v>
      </c>
      <c r="AU168" s="138" t="s">
        <v>77</v>
      </c>
      <c r="AY168" s="17" t="s">
        <v>139</v>
      </c>
      <c r="BE168" s="139">
        <f>IF(N168="základní",J168,0)</f>
        <v>185.63</v>
      </c>
      <c r="BF168" s="139">
        <f>IF(N168="snížená",J168,0)</f>
        <v>0</v>
      </c>
      <c r="BG168" s="139">
        <f>IF(N168="zákl. přenesená",J168,0)</f>
        <v>0</v>
      </c>
      <c r="BH168" s="139">
        <f>IF(N168="sníž. přenesená",J168,0)</f>
        <v>0</v>
      </c>
      <c r="BI168" s="139">
        <f>IF(N168="nulová",J168,0)</f>
        <v>0</v>
      </c>
      <c r="BJ168" s="17" t="s">
        <v>75</v>
      </c>
      <c r="BK168" s="139">
        <f>ROUND(I168*H168,2)</f>
        <v>185.63</v>
      </c>
      <c r="BL168" s="17" t="s">
        <v>146</v>
      </c>
      <c r="BM168" s="138" t="s">
        <v>238</v>
      </c>
    </row>
    <row r="169" spans="2:65" s="1" customFormat="1" x14ac:dyDescent="0.2">
      <c r="B169" s="29"/>
      <c r="D169" s="140" t="s">
        <v>147</v>
      </c>
      <c r="F169" s="141" t="s">
        <v>239</v>
      </c>
      <c r="L169" s="29"/>
      <c r="M169" s="142"/>
      <c r="T169" s="49"/>
      <c r="AT169" s="17" t="s">
        <v>147</v>
      </c>
      <c r="AU169" s="17" t="s">
        <v>77</v>
      </c>
    </row>
    <row r="170" spans="2:65" s="1" customFormat="1" ht="62.7" customHeight="1" x14ac:dyDescent="0.2">
      <c r="B170" s="127"/>
      <c r="C170" s="128" t="s">
        <v>186</v>
      </c>
      <c r="D170" s="128" t="s">
        <v>141</v>
      </c>
      <c r="E170" s="129" t="s">
        <v>240</v>
      </c>
      <c r="F170" s="130" t="s">
        <v>241</v>
      </c>
      <c r="G170" s="131" t="s">
        <v>195</v>
      </c>
      <c r="H170" s="132">
        <v>47.43</v>
      </c>
      <c r="I170" s="133">
        <v>101</v>
      </c>
      <c r="J170" s="133">
        <f>ROUND(I170*H170,2)</f>
        <v>4790.43</v>
      </c>
      <c r="K170" s="130" t="s">
        <v>145</v>
      </c>
      <c r="L170" s="29"/>
      <c r="M170" s="134" t="s">
        <v>3</v>
      </c>
      <c r="N170" s="135" t="s">
        <v>39</v>
      </c>
      <c r="O170" s="136">
        <v>0.05</v>
      </c>
      <c r="P170" s="136">
        <f>O170*H170</f>
        <v>2.3715000000000002</v>
      </c>
      <c r="Q170" s="136">
        <v>0</v>
      </c>
      <c r="R170" s="136">
        <f>Q170*H170</f>
        <v>0</v>
      </c>
      <c r="S170" s="136">
        <v>0</v>
      </c>
      <c r="T170" s="137">
        <f>S170*H170</f>
        <v>0</v>
      </c>
      <c r="AR170" s="138" t="s">
        <v>146</v>
      </c>
      <c r="AT170" s="138" t="s">
        <v>141</v>
      </c>
      <c r="AU170" s="138" t="s">
        <v>77</v>
      </c>
      <c r="AY170" s="17" t="s">
        <v>139</v>
      </c>
      <c r="BE170" s="139">
        <f>IF(N170="základní",J170,0)</f>
        <v>4790.43</v>
      </c>
      <c r="BF170" s="139">
        <f>IF(N170="snížená",J170,0)</f>
        <v>0</v>
      </c>
      <c r="BG170" s="139">
        <f>IF(N170="zákl. přenesená",J170,0)</f>
        <v>0</v>
      </c>
      <c r="BH170" s="139">
        <f>IF(N170="sníž. přenesená",J170,0)</f>
        <v>0</v>
      </c>
      <c r="BI170" s="139">
        <f>IF(N170="nulová",J170,0)</f>
        <v>0</v>
      </c>
      <c r="BJ170" s="17" t="s">
        <v>75</v>
      </c>
      <c r="BK170" s="139">
        <f>ROUND(I170*H170,2)</f>
        <v>4790.43</v>
      </c>
      <c r="BL170" s="17" t="s">
        <v>146</v>
      </c>
      <c r="BM170" s="138" t="s">
        <v>242</v>
      </c>
    </row>
    <row r="171" spans="2:65" s="1" customFormat="1" x14ac:dyDescent="0.2">
      <c r="B171" s="29"/>
      <c r="D171" s="140" t="s">
        <v>147</v>
      </c>
      <c r="F171" s="141" t="s">
        <v>243</v>
      </c>
      <c r="L171" s="29"/>
      <c r="M171" s="142"/>
      <c r="T171" s="49"/>
      <c r="AT171" s="17" t="s">
        <v>147</v>
      </c>
      <c r="AU171" s="17" t="s">
        <v>77</v>
      </c>
    </row>
    <row r="172" spans="2:65" s="14" customFormat="1" x14ac:dyDescent="0.2">
      <c r="B172" s="156"/>
      <c r="D172" s="144" t="s">
        <v>149</v>
      </c>
      <c r="E172" s="157" t="s">
        <v>3</v>
      </c>
      <c r="F172" s="158" t="s">
        <v>244</v>
      </c>
      <c r="H172" s="157" t="s">
        <v>3</v>
      </c>
      <c r="L172" s="156"/>
      <c r="M172" s="159"/>
      <c r="T172" s="160"/>
      <c r="AT172" s="157" t="s">
        <v>149</v>
      </c>
      <c r="AU172" s="157" t="s">
        <v>77</v>
      </c>
      <c r="AV172" s="14" t="s">
        <v>75</v>
      </c>
      <c r="AW172" s="14" t="s">
        <v>30</v>
      </c>
      <c r="AX172" s="14" t="s">
        <v>68</v>
      </c>
      <c r="AY172" s="157" t="s">
        <v>139</v>
      </c>
    </row>
    <row r="173" spans="2:65" s="12" customFormat="1" x14ac:dyDescent="0.2">
      <c r="B173" s="143"/>
      <c r="D173" s="144" t="s">
        <v>149</v>
      </c>
      <c r="E173" s="145" t="s">
        <v>3</v>
      </c>
      <c r="F173" s="146" t="s">
        <v>245</v>
      </c>
      <c r="H173" s="147">
        <v>47.43</v>
      </c>
      <c r="L173" s="143"/>
      <c r="M173" s="148"/>
      <c r="T173" s="149"/>
      <c r="AT173" s="145" t="s">
        <v>149</v>
      </c>
      <c r="AU173" s="145" t="s">
        <v>77</v>
      </c>
      <c r="AV173" s="12" t="s">
        <v>77</v>
      </c>
      <c r="AW173" s="12" t="s">
        <v>30</v>
      </c>
      <c r="AX173" s="12" t="s">
        <v>68</v>
      </c>
      <c r="AY173" s="145" t="s">
        <v>139</v>
      </c>
    </row>
    <row r="174" spans="2:65" s="13" customFormat="1" x14ac:dyDescent="0.2">
      <c r="B174" s="150"/>
      <c r="D174" s="144" t="s">
        <v>149</v>
      </c>
      <c r="E174" s="151" t="s">
        <v>3</v>
      </c>
      <c r="F174" s="152" t="s">
        <v>151</v>
      </c>
      <c r="H174" s="153">
        <v>47.43</v>
      </c>
      <c r="L174" s="150"/>
      <c r="M174" s="154"/>
      <c r="T174" s="155"/>
      <c r="AT174" s="151" t="s">
        <v>149</v>
      </c>
      <c r="AU174" s="151" t="s">
        <v>77</v>
      </c>
      <c r="AV174" s="13" t="s">
        <v>146</v>
      </c>
      <c r="AW174" s="13" t="s">
        <v>30</v>
      </c>
      <c r="AX174" s="13" t="s">
        <v>75</v>
      </c>
      <c r="AY174" s="151" t="s">
        <v>139</v>
      </c>
    </row>
    <row r="175" spans="2:65" s="1" customFormat="1" ht="62.7" customHeight="1" x14ac:dyDescent="0.2">
      <c r="B175" s="127"/>
      <c r="C175" s="128" t="s">
        <v>246</v>
      </c>
      <c r="D175" s="128" t="s">
        <v>141</v>
      </c>
      <c r="E175" s="129" t="s">
        <v>247</v>
      </c>
      <c r="F175" s="130" t="s">
        <v>248</v>
      </c>
      <c r="G175" s="131" t="s">
        <v>195</v>
      </c>
      <c r="H175" s="132">
        <v>144.09479999999999</v>
      </c>
      <c r="I175" s="133">
        <v>262</v>
      </c>
      <c r="J175" s="133">
        <f>ROUND(I175*H175,2)</f>
        <v>37752.839999999997</v>
      </c>
      <c r="K175" s="130" t="s">
        <v>145</v>
      </c>
      <c r="L175" s="29"/>
      <c r="M175" s="134" t="s">
        <v>3</v>
      </c>
      <c r="N175" s="135" t="s">
        <v>39</v>
      </c>
      <c r="O175" s="136">
        <v>8.6999999999999994E-2</v>
      </c>
      <c r="P175" s="136">
        <f>O175*H175</f>
        <v>12.536247599999998</v>
      </c>
      <c r="Q175" s="136">
        <v>0</v>
      </c>
      <c r="R175" s="136">
        <f>Q175*H175</f>
        <v>0</v>
      </c>
      <c r="S175" s="136">
        <v>0</v>
      </c>
      <c r="T175" s="137">
        <f>S175*H175</f>
        <v>0</v>
      </c>
      <c r="AR175" s="138" t="s">
        <v>146</v>
      </c>
      <c r="AT175" s="138" t="s">
        <v>141</v>
      </c>
      <c r="AU175" s="138" t="s">
        <v>77</v>
      </c>
      <c r="AY175" s="17" t="s">
        <v>139</v>
      </c>
      <c r="BE175" s="139">
        <f>IF(N175="základní",J175,0)</f>
        <v>37752.839999999997</v>
      </c>
      <c r="BF175" s="139">
        <f>IF(N175="snížená",J175,0)</f>
        <v>0</v>
      </c>
      <c r="BG175" s="139">
        <f>IF(N175="zákl. přenesená",J175,0)</f>
        <v>0</v>
      </c>
      <c r="BH175" s="139">
        <f>IF(N175="sníž. přenesená",J175,0)</f>
        <v>0</v>
      </c>
      <c r="BI175" s="139">
        <f>IF(N175="nulová",J175,0)</f>
        <v>0</v>
      </c>
      <c r="BJ175" s="17" t="s">
        <v>75</v>
      </c>
      <c r="BK175" s="139">
        <f>ROUND(I175*H175,2)</f>
        <v>37752.839999999997</v>
      </c>
      <c r="BL175" s="17" t="s">
        <v>146</v>
      </c>
      <c r="BM175" s="138" t="s">
        <v>249</v>
      </c>
    </row>
    <row r="176" spans="2:65" s="1" customFormat="1" x14ac:dyDescent="0.2">
      <c r="B176" s="29"/>
      <c r="D176" s="140" t="s">
        <v>147</v>
      </c>
      <c r="F176" s="141" t="s">
        <v>250</v>
      </c>
      <c r="L176" s="29"/>
      <c r="M176" s="142"/>
      <c r="T176" s="49"/>
      <c r="AT176" s="17" t="s">
        <v>147</v>
      </c>
      <c r="AU176" s="17" t="s">
        <v>77</v>
      </c>
    </row>
    <row r="177" spans="2:65" s="12" customFormat="1" x14ac:dyDescent="0.2">
      <c r="B177" s="143"/>
      <c r="D177" s="144" t="s">
        <v>149</v>
      </c>
      <c r="E177" s="145" t="s">
        <v>3</v>
      </c>
      <c r="F177" s="146" t="s">
        <v>251</v>
      </c>
      <c r="H177" s="147">
        <v>136.26300000000001</v>
      </c>
      <c r="L177" s="143"/>
      <c r="M177" s="148"/>
      <c r="T177" s="149"/>
      <c r="AT177" s="145" t="s">
        <v>149</v>
      </c>
      <c r="AU177" s="145" t="s">
        <v>77</v>
      </c>
      <c r="AV177" s="12" t="s">
        <v>77</v>
      </c>
      <c r="AW177" s="12" t="s">
        <v>30</v>
      </c>
      <c r="AX177" s="12" t="s">
        <v>68</v>
      </c>
      <c r="AY177" s="145" t="s">
        <v>139</v>
      </c>
    </row>
    <row r="178" spans="2:65" s="12" customFormat="1" x14ac:dyDescent="0.2">
      <c r="B178" s="143"/>
      <c r="D178" s="144" t="s">
        <v>149</v>
      </c>
      <c r="E178" s="145" t="s">
        <v>3</v>
      </c>
      <c r="F178" s="146" t="s">
        <v>252</v>
      </c>
      <c r="H178" s="147">
        <v>29.25</v>
      </c>
      <c r="L178" s="143"/>
      <c r="M178" s="148"/>
      <c r="T178" s="149"/>
      <c r="AT178" s="145" t="s">
        <v>149</v>
      </c>
      <c r="AU178" s="145" t="s">
        <v>77</v>
      </c>
      <c r="AV178" s="12" t="s">
        <v>77</v>
      </c>
      <c r="AW178" s="12" t="s">
        <v>30</v>
      </c>
      <c r="AX178" s="12" t="s">
        <v>68</v>
      </c>
      <c r="AY178" s="145" t="s">
        <v>139</v>
      </c>
    </row>
    <row r="179" spans="2:65" s="12" customFormat="1" x14ac:dyDescent="0.2">
      <c r="B179" s="143"/>
      <c r="D179" s="144" t="s">
        <v>149</v>
      </c>
      <c r="E179" s="145" t="s">
        <v>3</v>
      </c>
      <c r="F179" s="146" t="s">
        <v>253</v>
      </c>
      <c r="H179" s="147">
        <v>16.875</v>
      </c>
      <c r="L179" s="143"/>
      <c r="M179" s="148"/>
      <c r="T179" s="149"/>
      <c r="AT179" s="145" t="s">
        <v>149</v>
      </c>
      <c r="AU179" s="145" t="s">
        <v>77</v>
      </c>
      <c r="AV179" s="12" t="s">
        <v>77</v>
      </c>
      <c r="AW179" s="12" t="s">
        <v>30</v>
      </c>
      <c r="AX179" s="12" t="s">
        <v>68</v>
      </c>
      <c r="AY179" s="145" t="s">
        <v>139</v>
      </c>
    </row>
    <row r="180" spans="2:65" s="13" customFormat="1" x14ac:dyDescent="0.2">
      <c r="B180" s="150"/>
      <c r="D180" s="144" t="s">
        <v>149</v>
      </c>
      <c r="E180" s="151" t="s">
        <v>3</v>
      </c>
      <c r="F180" s="152" t="s">
        <v>151</v>
      </c>
      <c r="H180" s="153">
        <v>182.38800000000001</v>
      </c>
      <c r="L180" s="150"/>
      <c r="M180" s="154"/>
      <c r="T180" s="155"/>
      <c r="AT180" s="151" t="s">
        <v>149</v>
      </c>
      <c r="AU180" s="151" t="s">
        <v>77</v>
      </c>
      <c r="AV180" s="13" t="s">
        <v>146</v>
      </c>
      <c r="AW180" s="13" t="s">
        <v>30</v>
      </c>
      <c r="AX180" s="13" t="s">
        <v>75</v>
      </c>
      <c r="AY180" s="151" t="s">
        <v>139</v>
      </c>
    </row>
    <row r="181" spans="2:65" s="1" customFormat="1" ht="66.75" customHeight="1" x14ac:dyDescent="0.2">
      <c r="B181" s="127"/>
      <c r="C181" s="128" t="s">
        <v>196</v>
      </c>
      <c r="D181" s="128" t="s">
        <v>141</v>
      </c>
      <c r="E181" s="129" t="s">
        <v>254</v>
      </c>
      <c r="F181" s="130" t="s">
        <v>255</v>
      </c>
      <c r="G181" s="131" t="s">
        <v>195</v>
      </c>
      <c r="H181" s="132">
        <v>1440.9480000000001</v>
      </c>
      <c r="I181" s="133">
        <v>20</v>
      </c>
      <c r="J181" s="133">
        <f>ROUND(I181*H181,2)</f>
        <v>28818.959999999999</v>
      </c>
      <c r="K181" s="130" t="s">
        <v>145</v>
      </c>
      <c r="L181" s="29"/>
      <c r="M181" s="134" t="s">
        <v>3</v>
      </c>
      <c r="N181" s="135" t="s">
        <v>39</v>
      </c>
      <c r="O181" s="136">
        <v>5.0000000000000001E-3</v>
      </c>
      <c r="P181" s="136">
        <f>O181*H181</f>
        <v>7.204740000000001</v>
      </c>
      <c r="Q181" s="136">
        <v>0</v>
      </c>
      <c r="R181" s="136">
        <f>Q181*H181</f>
        <v>0</v>
      </c>
      <c r="S181" s="136">
        <v>0</v>
      </c>
      <c r="T181" s="137">
        <f>S181*H181</f>
        <v>0</v>
      </c>
      <c r="AR181" s="138" t="s">
        <v>146</v>
      </c>
      <c r="AT181" s="138" t="s">
        <v>141</v>
      </c>
      <c r="AU181" s="138" t="s">
        <v>77</v>
      </c>
      <c r="AY181" s="17" t="s">
        <v>139</v>
      </c>
      <c r="BE181" s="139">
        <f>IF(N181="základní",J181,0)</f>
        <v>28818.959999999999</v>
      </c>
      <c r="BF181" s="139">
        <f>IF(N181="snížená",J181,0)</f>
        <v>0</v>
      </c>
      <c r="BG181" s="139">
        <f>IF(N181="zákl. přenesená",J181,0)</f>
        <v>0</v>
      </c>
      <c r="BH181" s="139">
        <f>IF(N181="sníž. přenesená",J181,0)</f>
        <v>0</v>
      </c>
      <c r="BI181" s="139">
        <f>IF(N181="nulová",J181,0)</f>
        <v>0</v>
      </c>
      <c r="BJ181" s="17" t="s">
        <v>75</v>
      </c>
      <c r="BK181" s="139">
        <f>ROUND(I181*H181,2)</f>
        <v>28818.959999999999</v>
      </c>
      <c r="BL181" s="17" t="s">
        <v>146</v>
      </c>
      <c r="BM181" s="138" t="s">
        <v>256</v>
      </c>
    </row>
    <row r="182" spans="2:65" s="1" customFormat="1" x14ac:dyDescent="0.2">
      <c r="B182" s="29"/>
      <c r="D182" s="140" t="s">
        <v>147</v>
      </c>
      <c r="F182" s="141" t="s">
        <v>257</v>
      </c>
      <c r="L182" s="29"/>
      <c r="M182" s="142"/>
      <c r="T182" s="49"/>
      <c r="AT182" s="17" t="s">
        <v>147</v>
      </c>
      <c r="AU182" s="17" t="s">
        <v>77</v>
      </c>
    </row>
    <row r="183" spans="2:65" s="12" customFormat="1" x14ac:dyDescent="0.2">
      <c r="B183" s="143"/>
      <c r="D183" s="144" t="s">
        <v>149</v>
      </c>
      <c r="E183" s="145" t="s">
        <v>3</v>
      </c>
      <c r="F183" s="146" t="s">
        <v>258</v>
      </c>
      <c r="H183" s="147">
        <v>1823.88</v>
      </c>
      <c r="L183" s="143"/>
      <c r="M183" s="148"/>
      <c r="T183" s="149"/>
      <c r="AT183" s="145" t="s">
        <v>149</v>
      </c>
      <c r="AU183" s="145" t="s">
        <v>77</v>
      </c>
      <c r="AV183" s="12" t="s">
        <v>77</v>
      </c>
      <c r="AW183" s="12" t="s">
        <v>30</v>
      </c>
      <c r="AX183" s="12" t="s">
        <v>68</v>
      </c>
      <c r="AY183" s="145" t="s">
        <v>139</v>
      </c>
    </row>
    <row r="184" spans="2:65" s="13" customFormat="1" x14ac:dyDescent="0.2">
      <c r="B184" s="150"/>
      <c r="D184" s="144" t="s">
        <v>149</v>
      </c>
      <c r="E184" s="151" t="s">
        <v>3</v>
      </c>
      <c r="F184" s="152" t="s">
        <v>151</v>
      </c>
      <c r="H184" s="153">
        <v>1823.88</v>
      </c>
      <c r="L184" s="150"/>
      <c r="M184" s="154"/>
      <c r="T184" s="155"/>
      <c r="AT184" s="151" t="s">
        <v>149</v>
      </c>
      <c r="AU184" s="151" t="s">
        <v>77</v>
      </c>
      <c r="AV184" s="13" t="s">
        <v>146</v>
      </c>
      <c r="AW184" s="13" t="s">
        <v>30</v>
      </c>
      <c r="AX184" s="13" t="s">
        <v>75</v>
      </c>
      <c r="AY184" s="151" t="s">
        <v>139</v>
      </c>
    </row>
    <row r="185" spans="2:65" s="1" customFormat="1" ht="44.25" customHeight="1" x14ac:dyDescent="0.2">
      <c r="B185" s="127"/>
      <c r="C185" s="128" t="s">
        <v>8</v>
      </c>
      <c r="D185" s="128" t="s">
        <v>141</v>
      </c>
      <c r="E185" s="129" t="s">
        <v>259</v>
      </c>
      <c r="F185" s="130" t="s">
        <v>260</v>
      </c>
      <c r="G185" s="131" t="s">
        <v>195</v>
      </c>
      <c r="H185" s="132">
        <v>93.555000000000007</v>
      </c>
      <c r="I185" s="133">
        <v>131</v>
      </c>
      <c r="J185" s="133">
        <f>ROUND(I185*H185,2)</f>
        <v>12255.71</v>
      </c>
      <c r="K185" s="130" t="s">
        <v>145</v>
      </c>
      <c r="L185" s="29"/>
      <c r="M185" s="134" t="s">
        <v>3</v>
      </c>
      <c r="N185" s="135" t="s">
        <v>39</v>
      </c>
      <c r="O185" s="136">
        <v>0.19700000000000001</v>
      </c>
      <c r="P185" s="136">
        <f>O185*H185</f>
        <v>18.430335000000003</v>
      </c>
      <c r="Q185" s="136">
        <v>0</v>
      </c>
      <c r="R185" s="136">
        <f>Q185*H185</f>
        <v>0</v>
      </c>
      <c r="S185" s="136">
        <v>0</v>
      </c>
      <c r="T185" s="137">
        <f>S185*H185</f>
        <v>0</v>
      </c>
      <c r="AR185" s="138" t="s">
        <v>146</v>
      </c>
      <c r="AT185" s="138" t="s">
        <v>141</v>
      </c>
      <c r="AU185" s="138" t="s">
        <v>77</v>
      </c>
      <c r="AY185" s="17" t="s">
        <v>139</v>
      </c>
      <c r="BE185" s="139">
        <f>IF(N185="základní",J185,0)</f>
        <v>12255.71</v>
      </c>
      <c r="BF185" s="139">
        <f>IF(N185="snížená",J185,0)</f>
        <v>0</v>
      </c>
      <c r="BG185" s="139">
        <f>IF(N185="zákl. přenesená",J185,0)</f>
        <v>0</v>
      </c>
      <c r="BH185" s="139">
        <f>IF(N185="sníž. přenesená",J185,0)</f>
        <v>0</v>
      </c>
      <c r="BI185" s="139">
        <f>IF(N185="nulová",J185,0)</f>
        <v>0</v>
      </c>
      <c r="BJ185" s="17" t="s">
        <v>75</v>
      </c>
      <c r="BK185" s="139">
        <f>ROUND(I185*H185,2)</f>
        <v>12255.71</v>
      </c>
      <c r="BL185" s="17" t="s">
        <v>146</v>
      </c>
      <c r="BM185" s="138" t="s">
        <v>261</v>
      </c>
    </row>
    <row r="186" spans="2:65" s="1" customFormat="1" x14ac:dyDescent="0.2">
      <c r="B186" s="29"/>
      <c r="D186" s="140" t="s">
        <v>147</v>
      </c>
      <c r="F186" s="141" t="s">
        <v>262</v>
      </c>
      <c r="L186" s="29"/>
      <c r="M186" s="142"/>
      <c r="T186" s="49"/>
      <c r="AT186" s="17" t="s">
        <v>147</v>
      </c>
      <c r="AU186" s="17" t="s">
        <v>77</v>
      </c>
    </row>
    <row r="187" spans="2:65" s="14" customFormat="1" x14ac:dyDescent="0.2">
      <c r="B187" s="156"/>
      <c r="D187" s="144" t="s">
        <v>149</v>
      </c>
      <c r="E187" s="157" t="s">
        <v>3</v>
      </c>
      <c r="F187" s="158" t="s">
        <v>202</v>
      </c>
      <c r="H187" s="157" t="s">
        <v>3</v>
      </c>
      <c r="L187" s="156"/>
      <c r="M187" s="159"/>
      <c r="T187" s="160"/>
      <c r="AT187" s="157" t="s">
        <v>149</v>
      </c>
      <c r="AU187" s="157" t="s">
        <v>77</v>
      </c>
      <c r="AV187" s="14" t="s">
        <v>75</v>
      </c>
      <c r="AW187" s="14" t="s">
        <v>30</v>
      </c>
      <c r="AX187" s="14" t="s">
        <v>68</v>
      </c>
      <c r="AY187" s="157" t="s">
        <v>139</v>
      </c>
    </row>
    <row r="188" spans="2:65" s="12" customFormat="1" x14ac:dyDescent="0.2">
      <c r="B188" s="143"/>
      <c r="D188" s="144" t="s">
        <v>149</v>
      </c>
      <c r="E188" s="145" t="s">
        <v>3</v>
      </c>
      <c r="F188" s="146" t="s">
        <v>203</v>
      </c>
      <c r="H188" s="147">
        <v>29.25</v>
      </c>
      <c r="L188" s="143"/>
      <c r="M188" s="148"/>
      <c r="T188" s="149"/>
      <c r="AT188" s="145" t="s">
        <v>149</v>
      </c>
      <c r="AU188" s="145" t="s">
        <v>77</v>
      </c>
      <c r="AV188" s="12" t="s">
        <v>77</v>
      </c>
      <c r="AW188" s="12" t="s">
        <v>30</v>
      </c>
      <c r="AX188" s="12" t="s">
        <v>68</v>
      </c>
      <c r="AY188" s="145" t="s">
        <v>139</v>
      </c>
    </row>
    <row r="189" spans="2:65" s="14" customFormat="1" x14ac:dyDescent="0.2">
      <c r="B189" s="156"/>
      <c r="D189" s="144" t="s">
        <v>149</v>
      </c>
      <c r="E189" s="157" t="s">
        <v>3</v>
      </c>
      <c r="F189" s="158" t="s">
        <v>209</v>
      </c>
      <c r="H189" s="157" t="s">
        <v>3</v>
      </c>
      <c r="L189" s="156"/>
      <c r="M189" s="159"/>
      <c r="T189" s="160"/>
      <c r="AT189" s="157" t="s">
        <v>149</v>
      </c>
      <c r="AU189" s="157" t="s">
        <v>77</v>
      </c>
      <c r="AV189" s="14" t="s">
        <v>75</v>
      </c>
      <c r="AW189" s="14" t="s">
        <v>30</v>
      </c>
      <c r="AX189" s="14" t="s">
        <v>68</v>
      </c>
      <c r="AY189" s="157" t="s">
        <v>139</v>
      </c>
    </row>
    <row r="190" spans="2:65" s="12" customFormat="1" x14ac:dyDescent="0.2">
      <c r="B190" s="143"/>
      <c r="D190" s="144" t="s">
        <v>149</v>
      </c>
      <c r="E190" s="145" t="s">
        <v>3</v>
      </c>
      <c r="F190" s="146" t="s">
        <v>210</v>
      </c>
      <c r="H190" s="147">
        <v>16.875</v>
      </c>
      <c r="L190" s="143"/>
      <c r="M190" s="148"/>
      <c r="T190" s="149"/>
      <c r="AT190" s="145" t="s">
        <v>149</v>
      </c>
      <c r="AU190" s="145" t="s">
        <v>77</v>
      </c>
      <c r="AV190" s="12" t="s">
        <v>77</v>
      </c>
      <c r="AW190" s="12" t="s">
        <v>30</v>
      </c>
      <c r="AX190" s="12" t="s">
        <v>68</v>
      </c>
      <c r="AY190" s="145" t="s">
        <v>139</v>
      </c>
    </row>
    <row r="191" spans="2:65" s="14" customFormat="1" x14ac:dyDescent="0.2">
      <c r="B191" s="156"/>
      <c r="D191" s="144" t="s">
        <v>149</v>
      </c>
      <c r="E191" s="157" t="s">
        <v>3</v>
      </c>
      <c r="F191" s="158" t="s">
        <v>244</v>
      </c>
      <c r="H191" s="157" t="s">
        <v>3</v>
      </c>
      <c r="L191" s="156"/>
      <c r="M191" s="159"/>
      <c r="T191" s="160"/>
      <c r="AT191" s="157" t="s">
        <v>149</v>
      </c>
      <c r="AU191" s="157" t="s">
        <v>77</v>
      </c>
      <c r="AV191" s="14" t="s">
        <v>75</v>
      </c>
      <c r="AW191" s="14" t="s">
        <v>30</v>
      </c>
      <c r="AX191" s="14" t="s">
        <v>68</v>
      </c>
      <c r="AY191" s="157" t="s">
        <v>139</v>
      </c>
    </row>
    <row r="192" spans="2:65" s="12" customFormat="1" x14ac:dyDescent="0.2">
      <c r="B192" s="143"/>
      <c r="D192" s="144" t="s">
        <v>149</v>
      </c>
      <c r="E192" s="145" t="s">
        <v>3</v>
      </c>
      <c r="F192" s="146" t="s">
        <v>245</v>
      </c>
      <c r="H192" s="147">
        <v>47.43</v>
      </c>
      <c r="L192" s="143"/>
      <c r="M192" s="148"/>
      <c r="T192" s="149"/>
      <c r="AT192" s="145" t="s">
        <v>149</v>
      </c>
      <c r="AU192" s="145" t="s">
        <v>77</v>
      </c>
      <c r="AV192" s="12" t="s">
        <v>77</v>
      </c>
      <c r="AW192" s="12" t="s">
        <v>30</v>
      </c>
      <c r="AX192" s="12" t="s">
        <v>68</v>
      </c>
      <c r="AY192" s="145" t="s">
        <v>139</v>
      </c>
    </row>
    <row r="193" spans="2:65" s="13" customFormat="1" x14ac:dyDescent="0.2">
      <c r="B193" s="150"/>
      <c r="D193" s="144" t="s">
        <v>149</v>
      </c>
      <c r="E193" s="151" t="s">
        <v>3</v>
      </c>
      <c r="F193" s="152" t="s">
        <v>151</v>
      </c>
      <c r="H193" s="153">
        <v>93.555000000000007</v>
      </c>
      <c r="L193" s="150"/>
      <c r="M193" s="154"/>
      <c r="T193" s="155"/>
      <c r="AT193" s="151" t="s">
        <v>149</v>
      </c>
      <c r="AU193" s="151" t="s">
        <v>77</v>
      </c>
      <c r="AV193" s="13" t="s">
        <v>146</v>
      </c>
      <c r="AW193" s="13" t="s">
        <v>30</v>
      </c>
      <c r="AX193" s="13" t="s">
        <v>75</v>
      </c>
      <c r="AY193" s="151" t="s">
        <v>139</v>
      </c>
    </row>
    <row r="194" spans="2:65" s="1" customFormat="1" ht="37.950000000000003" customHeight="1" x14ac:dyDescent="0.2">
      <c r="B194" s="127"/>
      <c r="C194" s="128" t="s">
        <v>200</v>
      </c>
      <c r="D194" s="128" t="s">
        <v>141</v>
      </c>
      <c r="E194" s="129" t="s">
        <v>263</v>
      </c>
      <c r="F194" s="130" t="s">
        <v>264</v>
      </c>
      <c r="G194" s="131" t="s">
        <v>195</v>
      </c>
      <c r="H194" s="132">
        <v>47.43</v>
      </c>
      <c r="I194" s="133">
        <v>70</v>
      </c>
      <c r="J194" s="133">
        <f>ROUND(I194*H194,2)</f>
        <v>3320.1</v>
      </c>
      <c r="K194" s="130" t="s">
        <v>145</v>
      </c>
      <c r="L194" s="29"/>
      <c r="M194" s="134" t="s">
        <v>3</v>
      </c>
      <c r="N194" s="135" t="s">
        <v>39</v>
      </c>
      <c r="O194" s="136">
        <v>5.3999999999999999E-2</v>
      </c>
      <c r="P194" s="136">
        <f>O194*H194</f>
        <v>2.5612200000000001</v>
      </c>
      <c r="Q194" s="136">
        <v>0</v>
      </c>
      <c r="R194" s="136">
        <f>Q194*H194</f>
        <v>0</v>
      </c>
      <c r="S194" s="136">
        <v>0</v>
      </c>
      <c r="T194" s="137">
        <f>S194*H194</f>
        <v>0</v>
      </c>
      <c r="AR194" s="138" t="s">
        <v>146</v>
      </c>
      <c r="AT194" s="138" t="s">
        <v>141</v>
      </c>
      <c r="AU194" s="138" t="s">
        <v>77</v>
      </c>
      <c r="AY194" s="17" t="s">
        <v>139</v>
      </c>
      <c r="BE194" s="139">
        <f>IF(N194="základní",J194,0)</f>
        <v>3320.1</v>
      </c>
      <c r="BF194" s="139">
        <f>IF(N194="snížená",J194,0)</f>
        <v>0</v>
      </c>
      <c r="BG194" s="139">
        <f>IF(N194="zákl. přenesená",J194,0)</f>
        <v>0</v>
      </c>
      <c r="BH194" s="139">
        <f>IF(N194="sníž. přenesená",J194,0)</f>
        <v>0</v>
      </c>
      <c r="BI194" s="139">
        <f>IF(N194="nulová",J194,0)</f>
        <v>0</v>
      </c>
      <c r="BJ194" s="17" t="s">
        <v>75</v>
      </c>
      <c r="BK194" s="139">
        <f>ROUND(I194*H194,2)</f>
        <v>3320.1</v>
      </c>
      <c r="BL194" s="17" t="s">
        <v>146</v>
      </c>
      <c r="BM194" s="138" t="s">
        <v>265</v>
      </c>
    </row>
    <row r="195" spans="2:65" s="1" customFormat="1" x14ac:dyDescent="0.2">
      <c r="B195" s="29"/>
      <c r="D195" s="140" t="s">
        <v>147</v>
      </c>
      <c r="F195" s="141" t="s">
        <v>266</v>
      </c>
      <c r="L195" s="29"/>
      <c r="M195" s="142"/>
      <c r="T195" s="49"/>
      <c r="AT195" s="17" t="s">
        <v>147</v>
      </c>
      <c r="AU195" s="17" t="s">
        <v>77</v>
      </c>
    </row>
    <row r="196" spans="2:65" s="14" customFormat="1" x14ac:dyDescent="0.2">
      <c r="B196" s="156"/>
      <c r="D196" s="144" t="s">
        <v>149</v>
      </c>
      <c r="E196" s="157" t="s">
        <v>3</v>
      </c>
      <c r="F196" s="158" t="s">
        <v>244</v>
      </c>
      <c r="H196" s="157" t="s">
        <v>3</v>
      </c>
      <c r="L196" s="156"/>
      <c r="M196" s="159"/>
      <c r="T196" s="160"/>
      <c r="AT196" s="157" t="s">
        <v>149</v>
      </c>
      <c r="AU196" s="157" t="s">
        <v>77</v>
      </c>
      <c r="AV196" s="14" t="s">
        <v>75</v>
      </c>
      <c r="AW196" s="14" t="s">
        <v>30</v>
      </c>
      <c r="AX196" s="14" t="s">
        <v>68</v>
      </c>
      <c r="AY196" s="157" t="s">
        <v>139</v>
      </c>
    </row>
    <row r="197" spans="2:65" s="12" customFormat="1" x14ac:dyDescent="0.2">
      <c r="B197" s="143"/>
      <c r="D197" s="144" t="s">
        <v>149</v>
      </c>
      <c r="E197" s="145" t="s">
        <v>3</v>
      </c>
      <c r="F197" s="146" t="s">
        <v>245</v>
      </c>
      <c r="H197" s="147">
        <v>47.43</v>
      </c>
      <c r="L197" s="143"/>
      <c r="M197" s="148"/>
      <c r="T197" s="149"/>
      <c r="AT197" s="145" t="s">
        <v>149</v>
      </c>
      <c r="AU197" s="145" t="s">
        <v>77</v>
      </c>
      <c r="AV197" s="12" t="s">
        <v>77</v>
      </c>
      <c r="AW197" s="12" t="s">
        <v>30</v>
      </c>
      <c r="AX197" s="12" t="s">
        <v>68</v>
      </c>
      <c r="AY197" s="145" t="s">
        <v>139</v>
      </c>
    </row>
    <row r="198" spans="2:65" s="13" customFormat="1" x14ac:dyDescent="0.2">
      <c r="B198" s="150"/>
      <c r="D198" s="144" t="s">
        <v>149</v>
      </c>
      <c r="E198" s="151" t="s">
        <v>3</v>
      </c>
      <c r="F198" s="152" t="s">
        <v>151</v>
      </c>
      <c r="H198" s="153">
        <v>47.43</v>
      </c>
      <c r="L198" s="150"/>
      <c r="M198" s="154"/>
      <c r="T198" s="155"/>
      <c r="AT198" s="151" t="s">
        <v>149</v>
      </c>
      <c r="AU198" s="151" t="s">
        <v>77</v>
      </c>
      <c r="AV198" s="13" t="s">
        <v>146</v>
      </c>
      <c r="AW198" s="13" t="s">
        <v>30</v>
      </c>
      <c r="AX198" s="13" t="s">
        <v>75</v>
      </c>
      <c r="AY198" s="151" t="s">
        <v>139</v>
      </c>
    </row>
    <row r="199" spans="2:65" s="1" customFormat="1" ht="37.950000000000003" customHeight="1" x14ac:dyDescent="0.2">
      <c r="B199" s="127"/>
      <c r="C199" s="128" t="s">
        <v>267</v>
      </c>
      <c r="D199" s="128" t="s">
        <v>141</v>
      </c>
      <c r="E199" s="129" t="s">
        <v>268</v>
      </c>
      <c r="F199" s="130" t="s">
        <v>269</v>
      </c>
      <c r="G199" s="131" t="s">
        <v>195</v>
      </c>
      <c r="H199" s="132">
        <v>144.09479999999999</v>
      </c>
      <c r="I199" s="133">
        <v>18</v>
      </c>
      <c r="J199" s="133">
        <f>ROUND(I199*H199,2)</f>
        <v>2593.71</v>
      </c>
      <c r="K199" s="130" t="s">
        <v>145</v>
      </c>
      <c r="L199" s="29"/>
      <c r="M199" s="134" t="s">
        <v>3</v>
      </c>
      <c r="N199" s="135" t="s">
        <v>39</v>
      </c>
      <c r="O199" s="136">
        <v>8.9999999999999993E-3</v>
      </c>
      <c r="P199" s="136">
        <f>O199*H199</f>
        <v>1.2968531999999999</v>
      </c>
      <c r="Q199" s="136">
        <v>0</v>
      </c>
      <c r="R199" s="136">
        <f>Q199*H199</f>
        <v>0</v>
      </c>
      <c r="S199" s="136">
        <v>0</v>
      </c>
      <c r="T199" s="137">
        <f>S199*H199</f>
        <v>0</v>
      </c>
      <c r="AR199" s="138" t="s">
        <v>146</v>
      </c>
      <c r="AT199" s="138" t="s">
        <v>141</v>
      </c>
      <c r="AU199" s="138" t="s">
        <v>77</v>
      </c>
      <c r="AY199" s="17" t="s">
        <v>139</v>
      </c>
      <c r="BE199" s="139">
        <f>IF(N199="základní",J199,0)</f>
        <v>2593.71</v>
      </c>
      <c r="BF199" s="139">
        <f>IF(N199="snížená",J199,0)</f>
        <v>0</v>
      </c>
      <c r="BG199" s="139">
        <f>IF(N199="zákl. přenesená",J199,0)</f>
        <v>0</v>
      </c>
      <c r="BH199" s="139">
        <f>IF(N199="sníž. přenesená",J199,0)</f>
        <v>0</v>
      </c>
      <c r="BI199" s="139">
        <f>IF(N199="nulová",J199,0)</f>
        <v>0</v>
      </c>
      <c r="BJ199" s="17" t="s">
        <v>75</v>
      </c>
      <c r="BK199" s="139">
        <f>ROUND(I199*H199,2)</f>
        <v>2593.71</v>
      </c>
      <c r="BL199" s="17" t="s">
        <v>146</v>
      </c>
      <c r="BM199" s="138" t="s">
        <v>270</v>
      </c>
    </row>
    <row r="200" spans="2:65" s="1" customFormat="1" x14ac:dyDescent="0.2">
      <c r="B200" s="29"/>
      <c r="D200" s="140" t="s">
        <v>147</v>
      </c>
      <c r="F200" s="141" t="s">
        <v>271</v>
      </c>
      <c r="H200" s="1">
        <v>182.38800000000001</v>
      </c>
      <c r="L200" s="29"/>
      <c r="M200" s="142"/>
      <c r="T200" s="49"/>
      <c r="AT200" s="17" t="s">
        <v>147</v>
      </c>
      <c r="AU200" s="17" t="s">
        <v>77</v>
      </c>
    </row>
    <row r="201" spans="2:65" s="1" customFormat="1" ht="44.25" customHeight="1" x14ac:dyDescent="0.2">
      <c r="B201" s="127"/>
      <c r="C201" s="128" t="s">
        <v>272</v>
      </c>
      <c r="D201" s="128" t="s">
        <v>141</v>
      </c>
      <c r="E201" s="129" t="s">
        <v>273</v>
      </c>
      <c r="F201" s="130" t="s">
        <v>274</v>
      </c>
      <c r="G201" s="131" t="s">
        <v>275</v>
      </c>
      <c r="H201" s="132">
        <v>266.57558</v>
      </c>
      <c r="I201" s="133">
        <v>200</v>
      </c>
      <c r="J201" s="133">
        <f>ROUND(I201*H201,2)</f>
        <v>53315.12</v>
      </c>
      <c r="K201" s="130" t="s">
        <v>145</v>
      </c>
      <c r="L201" s="29"/>
      <c r="M201" s="134" t="s">
        <v>3</v>
      </c>
      <c r="N201" s="135" t="s">
        <v>39</v>
      </c>
      <c r="O201" s="136">
        <v>0</v>
      </c>
      <c r="P201" s="136">
        <f>O201*H201</f>
        <v>0</v>
      </c>
      <c r="Q201" s="136">
        <v>0</v>
      </c>
      <c r="R201" s="136">
        <f>Q201*H201</f>
        <v>0</v>
      </c>
      <c r="S201" s="136">
        <v>0</v>
      </c>
      <c r="T201" s="137">
        <f>S201*H201</f>
        <v>0</v>
      </c>
      <c r="AR201" s="138" t="s">
        <v>146</v>
      </c>
      <c r="AT201" s="138" t="s">
        <v>141</v>
      </c>
      <c r="AU201" s="138" t="s">
        <v>77</v>
      </c>
      <c r="AY201" s="17" t="s">
        <v>139</v>
      </c>
      <c r="BE201" s="139">
        <f>IF(N201="základní",J201,0)</f>
        <v>53315.12</v>
      </c>
      <c r="BF201" s="139">
        <f>IF(N201="snížená",J201,0)</f>
        <v>0</v>
      </c>
      <c r="BG201" s="139">
        <f>IF(N201="zákl. přenesená",J201,0)</f>
        <v>0</v>
      </c>
      <c r="BH201" s="139">
        <f>IF(N201="sníž. přenesená",J201,0)</f>
        <v>0</v>
      </c>
      <c r="BI201" s="139">
        <f>IF(N201="nulová",J201,0)</f>
        <v>0</v>
      </c>
      <c r="BJ201" s="17" t="s">
        <v>75</v>
      </c>
      <c r="BK201" s="139">
        <f>ROUND(I201*H201,2)</f>
        <v>53315.12</v>
      </c>
      <c r="BL201" s="17" t="s">
        <v>146</v>
      </c>
      <c r="BM201" s="138" t="s">
        <v>276</v>
      </c>
    </row>
    <row r="202" spans="2:65" s="1" customFormat="1" x14ac:dyDescent="0.2">
      <c r="B202" s="29"/>
      <c r="D202" s="140" t="s">
        <v>147</v>
      </c>
      <c r="F202" s="141" t="s">
        <v>277</v>
      </c>
      <c r="L202" s="29"/>
      <c r="M202" s="142"/>
      <c r="T202" s="49"/>
      <c r="AT202" s="17" t="s">
        <v>147</v>
      </c>
      <c r="AU202" s="17" t="s">
        <v>77</v>
      </c>
    </row>
    <row r="203" spans="2:65" s="12" customFormat="1" x14ac:dyDescent="0.2">
      <c r="B203" s="143"/>
      <c r="D203" s="144" t="s">
        <v>149</v>
      </c>
      <c r="E203" s="145" t="s">
        <v>3</v>
      </c>
      <c r="F203" s="146" t="s">
        <v>278</v>
      </c>
      <c r="H203" s="147">
        <v>337.41800000000001</v>
      </c>
      <c r="L203" s="143"/>
      <c r="M203" s="148"/>
      <c r="T203" s="149"/>
      <c r="AT203" s="145" t="s">
        <v>149</v>
      </c>
      <c r="AU203" s="145" t="s">
        <v>77</v>
      </c>
      <c r="AV203" s="12" t="s">
        <v>77</v>
      </c>
      <c r="AW203" s="12" t="s">
        <v>30</v>
      </c>
      <c r="AX203" s="12" t="s">
        <v>68</v>
      </c>
      <c r="AY203" s="145" t="s">
        <v>139</v>
      </c>
    </row>
    <row r="204" spans="2:65" s="13" customFormat="1" x14ac:dyDescent="0.2">
      <c r="B204" s="150"/>
      <c r="D204" s="144" t="s">
        <v>149</v>
      </c>
      <c r="E204" s="151" t="s">
        <v>3</v>
      </c>
      <c r="F204" s="152" t="s">
        <v>151</v>
      </c>
      <c r="H204" s="153">
        <v>337.41800000000001</v>
      </c>
      <c r="L204" s="150"/>
      <c r="M204" s="154"/>
      <c r="T204" s="155"/>
      <c r="AT204" s="151" t="s">
        <v>149</v>
      </c>
      <c r="AU204" s="151" t="s">
        <v>77</v>
      </c>
      <c r="AV204" s="13" t="s">
        <v>146</v>
      </c>
      <c r="AW204" s="13" t="s">
        <v>30</v>
      </c>
      <c r="AX204" s="13" t="s">
        <v>75</v>
      </c>
      <c r="AY204" s="151" t="s">
        <v>139</v>
      </c>
    </row>
    <row r="205" spans="2:65" s="1" customFormat="1" ht="44.25" customHeight="1" x14ac:dyDescent="0.2">
      <c r="B205" s="127"/>
      <c r="C205" s="128" t="s">
        <v>279</v>
      </c>
      <c r="D205" s="128" t="s">
        <v>141</v>
      </c>
      <c r="E205" s="129" t="s">
        <v>280</v>
      </c>
      <c r="F205" s="130" t="s">
        <v>281</v>
      </c>
      <c r="G205" s="131" t="s">
        <v>195</v>
      </c>
      <c r="H205" s="132">
        <v>34.238</v>
      </c>
      <c r="I205" s="133">
        <v>118</v>
      </c>
      <c r="J205" s="133">
        <f>ROUND(I205*H205,2)</f>
        <v>4040.08</v>
      </c>
      <c r="K205" s="130" t="s">
        <v>145</v>
      </c>
      <c r="L205" s="29"/>
      <c r="M205" s="134" t="s">
        <v>3</v>
      </c>
      <c r="N205" s="135" t="s">
        <v>39</v>
      </c>
      <c r="O205" s="136">
        <v>0.32800000000000001</v>
      </c>
      <c r="P205" s="136">
        <f>O205*H205</f>
        <v>11.230064</v>
      </c>
      <c r="Q205" s="136">
        <v>0</v>
      </c>
      <c r="R205" s="136">
        <f>Q205*H205</f>
        <v>0</v>
      </c>
      <c r="S205" s="136">
        <v>0</v>
      </c>
      <c r="T205" s="137">
        <f>S205*H205</f>
        <v>0</v>
      </c>
      <c r="AR205" s="138" t="s">
        <v>146</v>
      </c>
      <c r="AT205" s="138" t="s">
        <v>141</v>
      </c>
      <c r="AU205" s="138" t="s">
        <v>77</v>
      </c>
      <c r="AY205" s="17" t="s">
        <v>139</v>
      </c>
      <c r="BE205" s="139">
        <f>IF(N205="základní",J205,0)</f>
        <v>4040.08</v>
      </c>
      <c r="BF205" s="139">
        <f>IF(N205="snížená",J205,0)</f>
        <v>0</v>
      </c>
      <c r="BG205" s="139">
        <f>IF(N205="zákl. přenesená",J205,0)</f>
        <v>0</v>
      </c>
      <c r="BH205" s="139">
        <f>IF(N205="sníž. přenesená",J205,0)</f>
        <v>0</v>
      </c>
      <c r="BI205" s="139">
        <f>IF(N205="nulová",J205,0)</f>
        <v>0</v>
      </c>
      <c r="BJ205" s="17" t="s">
        <v>75</v>
      </c>
      <c r="BK205" s="139">
        <f>ROUND(I205*H205,2)</f>
        <v>4040.08</v>
      </c>
      <c r="BL205" s="17" t="s">
        <v>146</v>
      </c>
      <c r="BM205" s="138" t="s">
        <v>282</v>
      </c>
    </row>
    <row r="206" spans="2:65" s="1" customFormat="1" x14ac:dyDescent="0.2">
      <c r="B206" s="29"/>
      <c r="D206" s="140" t="s">
        <v>147</v>
      </c>
      <c r="F206" s="141" t="s">
        <v>283</v>
      </c>
      <c r="L206" s="29"/>
      <c r="M206" s="142"/>
      <c r="T206" s="49"/>
      <c r="AT206" s="17" t="s">
        <v>147</v>
      </c>
      <c r="AU206" s="17" t="s">
        <v>77</v>
      </c>
    </row>
    <row r="207" spans="2:65" s="14" customFormat="1" x14ac:dyDescent="0.2">
      <c r="B207" s="156"/>
      <c r="D207" s="144" t="s">
        <v>149</v>
      </c>
      <c r="E207" s="157" t="s">
        <v>3</v>
      </c>
      <c r="F207" s="158" t="s">
        <v>202</v>
      </c>
      <c r="H207" s="157" t="s">
        <v>3</v>
      </c>
      <c r="L207" s="156"/>
      <c r="M207" s="159"/>
      <c r="T207" s="160"/>
      <c r="AT207" s="157" t="s">
        <v>149</v>
      </c>
      <c r="AU207" s="157" t="s">
        <v>77</v>
      </c>
      <c r="AV207" s="14" t="s">
        <v>75</v>
      </c>
      <c r="AW207" s="14" t="s">
        <v>30</v>
      </c>
      <c r="AX207" s="14" t="s">
        <v>68</v>
      </c>
      <c r="AY207" s="157" t="s">
        <v>139</v>
      </c>
    </row>
    <row r="208" spans="2:65" s="12" customFormat="1" x14ac:dyDescent="0.2">
      <c r="B208" s="143"/>
      <c r="D208" s="144" t="s">
        <v>149</v>
      </c>
      <c r="E208" s="145" t="s">
        <v>3</v>
      </c>
      <c r="F208" s="146" t="s">
        <v>284</v>
      </c>
      <c r="H208" s="147">
        <v>21.45</v>
      </c>
      <c r="L208" s="143"/>
      <c r="M208" s="148"/>
      <c r="T208" s="149"/>
      <c r="AT208" s="145" t="s">
        <v>149</v>
      </c>
      <c r="AU208" s="145" t="s">
        <v>77</v>
      </c>
      <c r="AV208" s="12" t="s">
        <v>77</v>
      </c>
      <c r="AW208" s="12" t="s">
        <v>30</v>
      </c>
      <c r="AX208" s="12" t="s">
        <v>68</v>
      </c>
      <c r="AY208" s="145" t="s">
        <v>139</v>
      </c>
    </row>
    <row r="209" spans="2:65" s="14" customFormat="1" x14ac:dyDescent="0.2">
      <c r="B209" s="156"/>
      <c r="D209" s="144" t="s">
        <v>149</v>
      </c>
      <c r="E209" s="157" t="s">
        <v>3</v>
      </c>
      <c r="F209" s="158" t="s">
        <v>285</v>
      </c>
      <c r="H209" s="157" t="s">
        <v>3</v>
      </c>
      <c r="L209" s="156"/>
      <c r="M209" s="159"/>
      <c r="T209" s="160"/>
      <c r="AT209" s="157" t="s">
        <v>149</v>
      </c>
      <c r="AU209" s="157" t="s">
        <v>77</v>
      </c>
      <c r="AV209" s="14" t="s">
        <v>75</v>
      </c>
      <c r="AW209" s="14" t="s">
        <v>30</v>
      </c>
      <c r="AX209" s="14" t="s">
        <v>68</v>
      </c>
      <c r="AY209" s="157" t="s">
        <v>139</v>
      </c>
    </row>
    <row r="210" spans="2:65" s="12" customFormat="1" x14ac:dyDescent="0.2">
      <c r="B210" s="143"/>
      <c r="D210" s="144" t="s">
        <v>149</v>
      </c>
      <c r="E210" s="145" t="s">
        <v>3</v>
      </c>
      <c r="F210" s="146" t="s">
        <v>286</v>
      </c>
      <c r="H210" s="147">
        <v>12.788</v>
      </c>
      <c r="L210" s="143"/>
      <c r="M210" s="148"/>
      <c r="T210" s="149"/>
      <c r="AT210" s="145" t="s">
        <v>149</v>
      </c>
      <c r="AU210" s="145" t="s">
        <v>77</v>
      </c>
      <c r="AV210" s="12" t="s">
        <v>77</v>
      </c>
      <c r="AW210" s="12" t="s">
        <v>30</v>
      </c>
      <c r="AX210" s="12" t="s">
        <v>68</v>
      </c>
      <c r="AY210" s="145" t="s">
        <v>139</v>
      </c>
    </row>
    <row r="211" spans="2:65" s="13" customFormat="1" x14ac:dyDescent="0.2">
      <c r="B211" s="150"/>
      <c r="D211" s="144" t="s">
        <v>149</v>
      </c>
      <c r="E211" s="151" t="s">
        <v>3</v>
      </c>
      <c r="F211" s="152" t="s">
        <v>151</v>
      </c>
      <c r="H211" s="153">
        <v>34.238</v>
      </c>
      <c r="L211" s="150"/>
      <c r="M211" s="154"/>
      <c r="T211" s="155"/>
      <c r="AT211" s="151" t="s">
        <v>149</v>
      </c>
      <c r="AU211" s="151" t="s">
        <v>77</v>
      </c>
      <c r="AV211" s="13" t="s">
        <v>146</v>
      </c>
      <c r="AW211" s="13" t="s">
        <v>30</v>
      </c>
      <c r="AX211" s="13" t="s">
        <v>75</v>
      </c>
      <c r="AY211" s="151" t="s">
        <v>139</v>
      </c>
    </row>
    <row r="212" spans="2:65" s="1" customFormat="1" ht="16.5" customHeight="1" x14ac:dyDescent="0.2">
      <c r="B212" s="127"/>
      <c r="C212" s="161" t="s">
        <v>207</v>
      </c>
      <c r="D212" s="161" t="s">
        <v>287</v>
      </c>
      <c r="E212" s="162" t="s">
        <v>288</v>
      </c>
      <c r="F212" s="163" t="s">
        <v>289</v>
      </c>
      <c r="G212" s="164" t="s">
        <v>275</v>
      </c>
      <c r="H212" s="165">
        <v>71.900000000000006</v>
      </c>
      <c r="I212" s="166">
        <v>488</v>
      </c>
      <c r="J212" s="166">
        <f>ROUND(I212*H212,2)</f>
        <v>35087.199999999997</v>
      </c>
      <c r="K212" s="163" t="s">
        <v>145</v>
      </c>
      <c r="L212" s="167"/>
      <c r="M212" s="168" t="s">
        <v>3</v>
      </c>
      <c r="N212" s="169" t="s">
        <v>39</v>
      </c>
      <c r="O212" s="136">
        <v>0</v>
      </c>
      <c r="P212" s="136">
        <f>O212*H212</f>
        <v>0</v>
      </c>
      <c r="Q212" s="136">
        <v>1</v>
      </c>
      <c r="R212" s="136">
        <f>Q212*H212</f>
        <v>71.900000000000006</v>
      </c>
      <c r="S212" s="136">
        <v>0</v>
      </c>
      <c r="T212" s="137">
        <f>S212*H212</f>
        <v>0</v>
      </c>
      <c r="AR212" s="138" t="s">
        <v>165</v>
      </c>
      <c r="AT212" s="138" t="s">
        <v>287</v>
      </c>
      <c r="AU212" s="138" t="s">
        <v>77</v>
      </c>
      <c r="AY212" s="17" t="s">
        <v>139</v>
      </c>
      <c r="BE212" s="139">
        <f>IF(N212="základní",J212,0)</f>
        <v>35087.199999999997</v>
      </c>
      <c r="BF212" s="139">
        <f>IF(N212="snížená",J212,0)</f>
        <v>0</v>
      </c>
      <c r="BG212" s="139">
        <f>IF(N212="zákl. přenesená",J212,0)</f>
        <v>0</v>
      </c>
      <c r="BH212" s="139">
        <f>IF(N212="sníž. přenesená",J212,0)</f>
        <v>0</v>
      </c>
      <c r="BI212" s="139">
        <f>IF(N212="nulová",J212,0)</f>
        <v>0</v>
      </c>
      <c r="BJ212" s="17" t="s">
        <v>75</v>
      </c>
      <c r="BK212" s="139">
        <f>ROUND(I212*H212,2)</f>
        <v>35087.199999999997</v>
      </c>
      <c r="BL212" s="17" t="s">
        <v>146</v>
      </c>
      <c r="BM212" s="138" t="s">
        <v>290</v>
      </c>
    </row>
    <row r="213" spans="2:65" s="12" customFormat="1" x14ac:dyDescent="0.2">
      <c r="B213" s="143"/>
      <c r="D213" s="144" t="s">
        <v>149</v>
      </c>
      <c r="E213" s="145" t="s">
        <v>3</v>
      </c>
      <c r="F213" s="146" t="s">
        <v>291</v>
      </c>
      <c r="H213" s="147">
        <v>71.900000000000006</v>
      </c>
      <c r="L213" s="143"/>
      <c r="M213" s="148"/>
      <c r="T213" s="149"/>
      <c r="AT213" s="145" t="s">
        <v>149</v>
      </c>
      <c r="AU213" s="145" t="s">
        <v>77</v>
      </c>
      <c r="AV213" s="12" t="s">
        <v>77</v>
      </c>
      <c r="AW213" s="12" t="s">
        <v>30</v>
      </c>
      <c r="AX213" s="12" t="s">
        <v>68</v>
      </c>
      <c r="AY213" s="145" t="s">
        <v>139</v>
      </c>
    </row>
    <row r="214" spans="2:65" s="13" customFormat="1" x14ac:dyDescent="0.2">
      <c r="B214" s="150"/>
      <c r="D214" s="144" t="s">
        <v>149</v>
      </c>
      <c r="E214" s="151" t="s">
        <v>3</v>
      </c>
      <c r="F214" s="152" t="s">
        <v>151</v>
      </c>
      <c r="H214" s="153">
        <v>71.900000000000006</v>
      </c>
      <c r="L214" s="150"/>
      <c r="M214" s="154"/>
      <c r="T214" s="155"/>
      <c r="AT214" s="151" t="s">
        <v>149</v>
      </c>
      <c r="AU214" s="151" t="s">
        <v>77</v>
      </c>
      <c r="AV214" s="13" t="s">
        <v>146</v>
      </c>
      <c r="AW214" s="13" t="s">
        <v>30</v>
      </c>
      <c r="AX214" s="13" t="s">
        <v>75</v>
      </c>
      <c r="AY214" s="151" t="s">
        <v>139</v>
      </c>
    </row>
    <row r="215" spans="2:65" s="1" customFormat="1" ht="66.75" customHeight="1" x14ac:dyDescent="0.2">
      <c r="B215" s="127"/>
      <c r="C215" s="128" t="s">
        <v>292</v>
      </c>
      <c r="D215" s="128" t="s">
        <v>141</v>
      </c>
      <c r="E215" s="129" t="s">
        <v>293</v>
      </c>
      <c r="F215" s="130" t="s">
        <v>294</v>
      </c>
      <c r="G215" s="131" t="s">
        <v>195</v>
      </c>
      <c r="H215" s="132">
        <v>5.2759999999999998</v>
      </c>
      <c r="I215" s="133">
        <v>443</v>
      </c>
      <c r="J215" s="133">
        <f>ROUND(I215*H215,2)</f>
        <v>2337.27</v>
      </c>
      <c r="K215" s="130" t="s">
        <v>145</v>
      </c>
      <c r="L215" s="29"/>
      <c r="M215" s="134" t="s">
        <v>3</v>
      </c>
      <c r="N215" s="135" t="s">
        <v>39</v>
      </c>
      <c r="O215" s="136">
        <v>1.7889999999999999</v>
      </c>
      <c r="P215" s="136">
        <f>O215*H215</f>
        <v>9.438763999999999</v>
      </c>
      <c r="Q215" s="136">
        <v>0</v>
      </c>
      <c r="R215" s="136">
        <f>Q215*H215</f>
        <v>0</v>
      </c>
      <c r="S215" s="136">
        <v>0</v>
      </c>
      <c r="T215" s="137">
        <f>S215*H215</f>
        <v>0</v>
      </c>
      <c r="AR215" s="138" t="s">
        <v>146</v>
      </c>
      <c r="AT215" s="138" t="s">
        <v>141</v>
      </c>
      <c r="AU215" s="138" t="s">
        <v>77</v>
      </c>
      <c r="AY215" s="17" t="s">
        <v>139</v>
      </c>
      <c r="BE215" s="139">
        <f>IF(N215="základní",J215,0)</f>
        <v>2337.27</v>
      </c>
      <c r="BF215" s="139">
        <f>IF(N215="snížená",J215,0)</f>
        <v>0</v>
      </c>
      <c r="BG215" s="139">
        <f>IF(N215="zákl. přenesená",J215,0)</f>
        <v>0</v>
      </c>
      <c r="BH215" s="139">
        <f>IF(N215="sníž. přenesená",J215,0)</f>
        <v>0</v>
      </c>
      <c r="BI215" s="139">
        <f>IF(N215="nulová",J215,0)</f>
        <v>0</v>
      </c>
      <c r="BJ215" s="17" t="s">
        <v>75</v>
      </c>
      <c r="BK215" s="139">
        <f>ROUND(I215*H215,2)</f>
        <v>2337.27</v>
      </c>
      <c r="BL215" s="17" t="s">
        <v>146</v>
      </c>
      <c r="BM215" s="138" t="s">
        <v>295</v>
      </c>
    </row>
    <row r="216" spans="2:65" s="1" customFormat="1" x14ac:dyDescent="0.2">
      <c r="B216" s="29"/>
      <c r="D216" s="140" t="s">
        <v>147</v>
      </c>
      <c r="F216" s="141" t="s">
        <v>296</v>
      </c>
      <c r="L216" s="29"/>
      <c r="M216" s="142"/>
      <c r="T216" s="49"/>
      <c r="AT216" s="17" t="s">
        <v>147</v>
      </c>
      <c r="AU216" s="17" t="s">
        <v>77</v>
      </c>
    </row>
    <row r="217" spans="2:65" s="14" customFormat="1" x14ac:dyDescent="0.2">
      <c r="B217" s="156"/>
      <c r="D217" s="144" t="s">
        <v>149</v>
      </c>
      <c r="E217" s="157" t="s">
        <v>3</v>
      </c>
      <c r="F217" s="158" t="s">
        <v>202</v>
      </c>
      <c r="H217" s="157" t="s">
        <v>3</v>
      </c>
      <c r="L217" s="156"/>
      <c r="M217" s="159"/>
      <c r="T217" s="160"/>
      <c r="AT217" s="157" t="s">
        <v>149</v>
      </c>
      <c r="AU217" s="157" t="s">
        <v>77</v>
      </c>
      <c r="AV217" s="14" t="s">
        <v>75</v>
      </c>
      <c r="AW217" s="14" t="s">
        <v>30</v>
      </c>
      <c r="AX217" s="14" t="s">
        <v>68</v>
      </c>
      <c r="AY217" s="157" t="s">
        <v>139</v>
      </c>
    </row>
    <row r="218" spans="2:65" s="12" customFormat="1" x14ac:dyDescent="0.2">
      <c r="B218" s="143"/>
      <c r="D218" s="144" t="s">
        <v>149</v>
      </c>
      <c r="E218" s="145" t="s">
        <v>3</v>
      </c>
      <c r="F218" s="146" t="s">
        <v>297</v>
      </c>
      <c r="H218" s="147">
        <v>5.2759999999999998</v>
      </c>
      <c r="L218" s="143"/>
      <c r="M218" s="148"/>
      <c r="T218" s="149"/>
      <c r="AT218" s="145" t="s">
        <v>149</v>
      </c>
      <c r="AU218" s="145" t="s">
        <v>77</v>
      </c>
      <c r="AV218" s="12" t="s">
        <v>77</v>
      </c>
      <c r="AW218" s="12" t="s">
        <v>30</v>
      </c>
      <c r="AX218" s="12" t="s">
        <v>68</v>
      </c>
      <c r="AY218" s="145" t="s">
        <v>139</v>
      </c>
    </row>
    <row r="219" spans="2:65" s="13" customFormat="1" x14ac:dyDescent="0.2">
      <c r="B219" s="150"/>
      <c r="D219" s="144" t="s">
        <v>149</v>
      </c>
      <c r="E219" s="151" t="s">
        <v>3</v>
      </c>
      <c r="F219" s="152" t="s">
        <v>151</v>
      </c>
      <c r="H219" s="153">
        <v>5.2759999999999998</v>
      </c>
      <c r="L219" s="150"/>
      <c r="M219" s="154"/>
      <c r="T219" s="155"/>
      <c r="AT219" s="151" t="s">
        <v>149</v>
      </c>
      <c r="AU219" s="151" t="s">
        <v>77</v>
      </c>
      <c r="AV219" s="13" t="s">
        <v>146</v>
      </c>
      <c r="AW219" s="13" t="s">
        <v>30</v>
      </c>
      <c r="AX219" s="13" t="s">
        <v>75</v>
      </c>
      <c r="AY219" s="151" t="s">
        <v>139</v>
      </c>
    </row>
    <row r="220" spans="2:65" s="1" customFormat="1" ht="16.5" customHeight="1" x14ac:dyDescent="0.2">
      <c r="B220" s="127"/>
      <c r="C220" s="161" t="s">
        <v>298</v>
      </c>
      <c r="D220" s="161" t="s">
        <v>287</v>
      </c>
      <c r="E220" s="162" t="s">
        <v>299</v>
      </c>
      <c r="F220" s="163" t="s">
        <v>300</v>
      </c>
      <c r="G220" s="164" t="s">
        <v>275</v>
      </c>
      <c r="H220" s="165">
        <v>10.552</v>
      </c>
      <c r="I220" s="166">
        <v>457</v>
      </c>
      <c r="J220" s="166">
        <f>ROUND(I220*H220,2)</f>
        <v>4822.26</v>
      </c>
      <c r="K220" s="163" t="s">
        <v>145</v>
      </c>
      <c r="L220" s="167"/>
      <c r="M220" s="168" t="s">
        <v>3</v>
      </c>
      <c r="N220" s="169" t="s">
        <v>39</v>
      </c>
      <c r="O220" s="136">
        <v>0</v>
      </c>
      <c r="P220" s="136">
        <f>O220*H220</f>
        <v>0</v>
      </c>
      <c r="Q220" s="136">
        <v>1</v>
      </c>
      <c r="R220" s="136">
        <f>Q220*H220</f>
        <v>10.552</v>
      </c>
      <c r="S220" s="136">
        <v>0</v>
      </c>
      <c r="T220" s="137">
        <f>S220*H220</f>
        <v>0</v>
      </c>
      <c r="AR220" s="138" t="s">
        <v>165</v>
      </c>
      <c r="AT220" s="138" t="s">
        <v>287</v>
      </c>
      <c r="AU220" s="138" t="s">
        <v>77</v>
      </c>
      <c r="AY220" s="17" t="s">
        <v>139</v>
      </c>
      <c r="BE220" s="139">
        <f>IF(N220="základní",J220,0)</f>
        <v>4822.26</v>
      </c>
      <c r="BF220" s="139">
        <f>IF(N220="snížená",J220,0)</f>
        <v>0</v>
      </c>
      <c r="BG220" s="139">
        <f>IF(N220="zákl. přenesená",J220,0)</f>
        <v>0</v>
      </c>
      <c r="BH220" s="139">
        <f>IF(N220="sníž. přenesená",J220,0)</f>
        <v>0</v>
      </c>
      <c r="BI220" s="139">
        <f>IF(N220="nulová",J220,0)</f>
        <v>0</v>
      </c>
      <c r="BJ220" s="17" t="s">
        <v>75</v>
      </c>
      <c r="BK220" s="139">
        <f>ROUND(I220*H220,2)</f>
        <v>4822.26</v>
      </c>
      <c r="BL220" s="17" t="s">
        <v>146</v>
      </c>
      <c r="BM220" s="138" t="s">
        <v>301</v>
      </c>
    </row>
    <row r="221" spans="2:65" s="1" customFormat="1" ht="33" customHeight="1" x14ac:dyDescent="0.2">
      <c r="B221" s="127"/>
      <c r="C221" s="128" t="s">
        <v>302</v>
      </c>
      <c r="D221" s="128" t="s">
        <v>141</v>
      </c>
      <c r="E221" s="129" t="s">
        <v>303</v>
      </c>
      <c r="F221" s="130" t="s">
        <v>304</v>
      </c>
      <c r="G221" s="131" t="s">
        <v>144</v>
      </c>
      <c r="H221" s="132">
        <v>231.94499999999999</v>
      </c>
      <c r="I221" s="133">
        <v>55</v>
      </c>
      <c r="J221" s="133">
        <f>ROUND(I221*H221,2)</f>
        <v>12756.98</v>
      </c>
      <c r="K221" s="130" t="s">
        <v>145</v>
      </c>
      <c r="L221" s="29"/>
      <c r="M221" s="134" t="s">
        <v>3</v>
      </c>
      <c r="N221" s="135" t="s">
        <v>39</v>
      </c>
      <c r="O221" s="136">
        <v>2.5000000000000001E-2</v>
      </c>
      <c r="P221" s="136">
        <f>O221*H221</f>
        <v>5.7986250000000004</v>
      </c>
      <c r="Q221" s="136">
        <v>0</v>
      </c>
      <c r="R221" s="136">
        <f>Q221*H221</f>
        <v>0</v>
      </c>
      <c r="S221" s="136">
        <v>0</v>
      </c>
      <c r="T221" s="137">
        <f>S221*H221</f>
        <v>0</v>
      </c>
      <c r="AR221" s="138" t="s">
        <v>146</v>
      </c>
      <c r="AT221" s="138" t="s">
        <v>141</v>
      </c>
      <c r="AU221" s="138" t="s">
        <v>77</v>
      </c>
      <c r="AY221" s="17" t="s">
        <v>139</v>
      </c>
      <c r="BE221" s="139">
        <f>IF(N221="základní",J221,0)</f>
        <v>12756.98</v>
      </c>
      <c r="BF221" s="139">
        <f>IF(N221="snížená",J221,0)</f>
        <v>0</v>
      </c>
      <c r="BG221" s="139">
        <f>IF(N221="zákl. přenesená",J221,0)</f>
        <v>0</v>
      </c>
      <c r="BH221" s="139">
        <f>IF(N221="sníž. přenesená",J221,0)</f>
        <v>0</v>
      </c>
      <c r="BI221" s="139">
        <f>IF(N221="nulová",J221,0)</f>
        <v>0</v>
      </c>
      <c r="BJ221" s="17" t="s">
        <v>75</v>
      </c>
      <c r="BK221" s="139">
        <f>ROUND(I221*H221,2)</f>
        <v>12756.98</v>
      </c>
      <c r="BL221" s="17" t="s">
        <v>146</v>
      </c>
      <c r="BM221" s="138" t="s">
        <v>305</v>
      </c>
    </row>
    <row r="222" spans="2:65" s="1" customFormat="1" x14ac:dyDescent="0.2">
      <c r="B222" s="29"/>
      <c r="D222" s="140" t="s">
        <v>147</v>
      </c>
      <c r="F222" s="141" t="s">
        <v>306</v>
      </c>
      <c r="H222" s="1">
        <v>423.411</v>
      </c>
      <c r="L222" s="29"/>
      <c r="M222" s="142"/>
      <c r="T222" s="49"/>
      <c r="AT222" s="17" t="s">
        <v>147</v>
      </c>
      <c r="AU222" s="17" t="s">
        <v>77</v>
      </c>
    </row>
    <row r="223" spans="2:65" s="11" customFormat="1" ht="22.95" customHeight="1" x14ac:dyDescent="0.25">
      <c r="B223" s="116"/>
      <c r="D223" s="117" t="s">
        <v>67</v>
      </c>
      <c r="E223" s="125" t="s">
        <v>157</v>
      </c>
      <c r="F223" s="125" t="s">
        <v>307</v>
      </c>
      <c r="J223" s="126">
        <f>BK223</f>
        <v>1500</v>
      </c>
      <c r="L223" s="116"/>
      <c r="M223" s="120"/>
      <c r="P223" s="121">
        <f>SUM(P224:P225)</f>
        <v>3.1875000000000004</v>
      </c>
      <c r="R223" s="121">
        <f>SUM(R224:R225)</f>
        <v>0</v>
      </c>
      <c r="T223" s="122">
        <f>SUM(T224:T225)</f>
        <v>0</v>
      </c>
      <c r="AR223" s="117" t="s">
        <v>75</v>
      </c>
      <c r="AT223" s="123" t="s">
        <v>67</v>
      </c>
      <c r="AU223" s="123" t="s">
        <v>75</v>
      </c>
      <c r="AY223" s="117" t="s">
        <v>139</v>
      </c>
      <c r="BK223" s="124">
        <f>SUM(BK224:BK225)</f>
        <v>1500</v>
      </c>
    </row>
    <row r="224" spans="2:65" s="1" customFormat="1" ht="24.15" customHeight="1" x14ac:dyDescent="0.2">
      <c r="B224" s="127"/>
      <c r="C224" s="128" t="s">
        <v>213</v>
      </c>
      <c r="D224" s="128" t="s">
        <v>141</v>
      </c>
      <c r="E224" s="129" t="s">
        <v>308</v>
      </c>
      <c r="F224" s="130" t="s">
        <v>309</v>
      </c>
      <c r="G224" s="131" t="s">
        <v>180</v>
      </c>
      <c r="H224" s="132">
        <v>37.5</v>
      </c>
      <c r="I224" s="133">
        <v>40</v>
      </c>
      <c r="J224" s="133">
        <f>ROUND(I224*H224,2)</f>
        <v>1500</v>
      </c>
      <c r="K224" s="130" t="s">
        <v>145</v>
      </c>
      <c r="L224" s="29"/>
      <c r="M224" s="134" t="s">
        <v>3</v>
      </c>
      <c r="N224" s="135" t="s">
        <v>39</v>
      </c>
      <c r="O224" s="136">
        <v>8.5000000000000006E-2</v>
      </c>
      <c r="P224" s="136">
        <f>O224*H224</f>
        <v>3.1875000000000004</v>
      </c>
      <c r="Q224" s="136">
        <v>0</v>
      </c>
      <c r="R224" s="136">
        <f>Q224*H224</f>
        <v>0</v>
      </c>
      <c r="S224" s="136">
        <v>0</v>
      </c>
      <c r="T224" s="137">
        <f>S224*H224</f>
        <v>0</v>
      </c>
      <c r="AR224" s="138" t="s">
        <v>146</v>
      </c>
      <c r="AT224" s="138" t="s">
        <v>141</v>
      </c>
      <c r="AU224" s="138" t="s">
        <v>77</v>
      </c>
      <c r="AY224" s="17" t="s">
        <v>139</v>
      </c>
      <c r="BE224" s="139">
        <f>IF(N224="základní",J224,0)</f>
        <v>1500</v>
      </c>
      <c r="BF224" s="139">
        <f>IF(N224="snížená",J224,0)</f>
        <v>0</v>
      </c>
      <c r="BG224" s="139">
        <f>IF(N224="zákl. přenesená",J224,0)</f>
        <v>0</v>
      </c>
      <c r="BH224" s="139">
        <f>IF(N224="sníž. přenesená",J224,0)</f>
        <v>0</v>
      </c>
      <c r="BI224" s="139">
        <f>IF(N224="nulová",J224,0)</f>
        <v>0</v>
      </c>
      <c r="BJ224" s="17" t="s">
        <v>75</v>
      </c>
      <c r="BK224" s="139">
        <f>ROUND(I224*H224,2)</f>
        <v>1500</v>
      </c>
      <c r="BL224" s="17" t="s">
        <v>146</v>
      </c>
      <c r="BM224" s="138" t="s">
        <v>310</v>
      </c>
    </row>
    <row r="225" spans="2:65" s="1" customFormat="1" x14ac:dyDescent="0.2">
      <c r="B225" s="29"/>
      <c r="D225" s="140" t="s">
        <v>147</v>
      </c>
      <c r="F225" s="141" t="s">
        <v>311</v>
      </c>
      <c r="L225" s="29"/>
      <c r="M225" s="142"/>
      <c r="T225" s="49"/>
      <c r="AT225" s="17" t="s">
        <v>147</v>
      </c>
      <c r="AU225" s="17" t="s">
        <v>77</v>
      </c>
    </row>
    <row r="226" spans="2:65" s="11" customFormat="1" ht="22.95" customHeight="1" x14ac:dyDescent="0.25">
      <c r="B226" s="116"/>
      <c r="D226" s="117" t="s">
        <v>67</v>
      </c>
      <c r="E226" s="125" t="s">
        <v>146</v>
      </c>
      <c r="F226" s="125" t="s">
        <v>312</v>
      </c>
      <c r="J226" s="126">
        <f>BK226</f>
        <v>14237.8</v>
      </c>
      <c r="L226" s="116"/>
      <c r="M226" s="120"/>
      <c r="P226" s="121">
        <f>SUM(P227:P242)</f>
        <v>8.4570319999999999</v>
      </c>
      <c r="R226" s="121">
        <f>SUM(R227:R242)</f>
        <v>9.8332113000000003</v>
      </c>
      <c r="T226" s="122">
        <f>SUM(T227:T242)</f>
        <v>0</v>
      </c>
      <c r="AR226" s="117" t="s">
        <v>75</v>
      </c>
      <c r="AT226" s="123" t="s">
        <v>67</v>
      </c>
      <c r="AU226" s="123" t="s">
        <v>75</v>
      </c>
      <c r="AY226" s="117" t="s">
        <v>139</v>
      </c>
      <c r="BK226" s="124">
        <f>SUM(BK227:BK242)</f>
        <v>14237.8</v>
      </c>
    </row>
    <row r="227" spans="2:65" s="1" customFormat="1" ht="33" customHeight="1" x14ac:dyDescent="0.2">
      <c r="B227" s="127"/>
      <c r="C227" s="128" t="s">
        <v>313</v>
      </c>
      <c r="D227" s="128" t="s">
        <v>141</v>
      </c>
      <c r="E227" s="129" t="s">
        <v>314</v>
      </c>
      <c r="F227" s="130" t="s">
        <v>315</v>
      </c>
      <c r="G227" s="131" t="s">
        <v>195</v>
      </c>
      <c r="H227" s="132">
        <v>3.0750000000000002</v>
      </c>
      <c r="I227" s="133">
        <v>904</v>
      </c>
      <c r="J227" s="133">
        <f>ROUND(I227*H227,2)</f>
        <v>2779.8</v>
      </c>
      <c r="K227" s="130" t="s">
        <v>145</v>
      </c>
      <c r="L227" s="29"/>
      <c r="M227" s="134" t="s">
        <v>3</v>
      </c>
      <c r="N227" s="135" t="s">
        <v>39</v>
      </c>
      <c r="O227" s="136">
        <v>1.3169999999999999</v>
      </c>
      <c r="P227" s="136">
        <f>O227*H227</f>
        <v>4.0497750000000003</v>
      </c>
      <c r="Q227" s="136">
        <v>1.8907700000000001</v>
      </c>
      <c r="R227" s="136">
        <f>Q227*H227</f>
        <v>5.8141177500000003</v>
      </c>
      <c r="S227" s="136">
        <v>0</v>
      </c>
      <c r="T227" s="137">
        <f>S227*H227</f>
        <v>0</v>
      </c>
      <c r="AR227" s="138" t="s">
        <v>146</v>
      </c>
      <c r="AT227" s="138" t="s">
        <v>141</v>
      </c>
      <c r="AU227" s="138" t="s">
        <v>77</v>
      </c>
      <c r="AY227" s="17" t="s">
        <v>139</v>
      </c>
      <c r="BE227" s="139">
        <f>IF(N227="základní",J227,0)</f>
        <v>2779.8</v>
      </c>
      <c r="BF227" s="139">
        <f>IF(N227="snížená",J227,0)</f>
        <v>0</v>
      </c>
      <c r="BG227" s="139">
        <f>IF(N227="zákl. přenesená",J227,0)</f>
        <v>0</v>
      </c>
      <c r="BH227" s="139">
        <f>IF(N227="sníž. přenesená",J227,0)</f>
        <v>0</v>
      </c>
      <c r="BI227" s="139">
        <f>IF(N227="nulová",J227,0)</f>
        <v>0</v>
      </c>
      <c r="BJ227" s="17" t="s">
        <v>75</v>
      </c>
      <c r="BK227" s="139">
        <f>ROUND(I227*H227,2)</f>
        <v>2779.8</v>
      </c>
      <c r="BL227" s="17" t="s">
        <v>146</v>
      </c>
      <c r="BM227" s="138" t="s">
        <v>316</v>
      </c>
    </row>
    <row r="228" spans="2:65" s="1" customFormat="1" x14ac:dyDescent="0.2">
      <c r="B228" s="29"/>
      <c r="D228" s="140" t="s">
        <v>147</v>
      </c>
      <c r="F228" s="141" t="s">
        <v>317</v>
      </c>
      <c r="L228" s="29"/>
      <c r="M228" s="142"/>
      <c r="T228" s="49"/>
      <c r="AT228" s="17" t="s">
        <v>147</v>
      </c>
      <c r="AU228" s="17" t="s">
        <v>77</v>
      </c>
    </row>
    <row r="229" spans="2:65" s="14" customFormat="1" x14ac:dyDescent="0.2">
      <c r="B229" s="156"/>
      <c r="D229" s="144" t="s">
        <v>149</v>
      </c>
      <c r="E229" s="157" t="s">
        <v>3</v>
      </c>
      <c r="F229" s="158" t="s">
        <v>202</v>
      </c>
      <c r="H229" s="157" t="s">
        <v>3</v>
      </c>
      <c r="L229" s="156"/>
      <c r="M229" s="159"/>
      <c r="T229" s="160"/>
      <c r="AT229" s="157" t="s">
        <v>149</v>
      </c>
      <c r="AU229" s="157" t="s">
        <v>77</v>
      </c>
      <c r="AV229" s="14" t="s">
        <v>75</v>
      </c>
      <c r="AW229" s="14" t="s">
        <v>30</v>
      </c>
      <c r="AX229" s="14" t="s">
        <v>68</v>
      </c>
      <c r="AY229" s="157" t="s">
        <v>139</v>
      </c>
    </row>
    <row r="230" spans="2:65" s="12" customFormat="1" x14ac:dyDescent="0.2">
      <c r="B230" s="143"/>
      <c r="D230" s="144" t="s">
        <v>149</v>
      </c>
      <c r="E230" s="145" t="s">
        <v>3</v>
      </c>
      <c r="F230" s="146" t="s">
        <v>318</v>
      </c>
      <c r="H230" s="147">
        <v>1.95</v>
      </c>
      <c r="L230" s="143"/>
      <c r="M230" s="148"/>
      <c r="T230" s="149"/>
      <c r="AT230" s="145" t="s">
        <v>149</v>
      </c>
      <c r="AU230" s="145" t="s">
        <v>77</v>
      </c>
      <c r="AV230" s="12" t="s">
        <v>77</v>
      </c>
      <c r="AW230" s="12" t="s">
        <v>30</v>
      </c>
      <c r="AX230" s="12" t="s">
        <v>68</v>
      </c>
      <c r="AY230" s="145" t="s">
        <v>139</v>
      </c>
    </row>
    <row r="231" spans="2:65" s="14" customFormat="1" x14ac:dyDescent="0.2">
      <c r="B231" s="156"/>
      <c r="D231" s="144" t="s">
        <v>149</v>
      </c>
      <c r="E231" s="157" t="s">
        <v>3</v>
      </c>
      <c r="F231" s="158" t="s">
        <v>209</v>
      </c>
      <c r="H231" s="157" t="s">
        <v>3</v>
      </c>
      <c r="L231" s="156"/>
      <c r="M231" s="159"/>
      <c r="T231" s="160"/>
      <c r="AT231" s="157" t="s">
        <v>149</v>
      </c>
      <c r="AU231" s="157" t="s">
        <v>77</v>
      </c>
      <c r="AV231" s="14" t="s">
        <v>75</v>
      </c>
      <c r="AW231" s="14" t="s">
        <v>30</v>
      </c>
      <c r="AX231" s="14" t="s">
        <v>68</v>
      </c>
      <c r="AY231" s="157" t="s">
        <v>139</v>
      </c>
    </row>
    <row r="232" spans="2:65" s="12" customFormat="1" x14ac:dyDescent="0.2">
      <c r="B232" s="143"/>
      <c r="D232" s="144" t="s">
        <v>149</v>
      </c>
      <c r="E232" s="145" t="s">
        <v>3</v>
      </c>
      <c r="F232" s="146" t="s">
        <v>319</v>
      </c>
      <c r="H232" s="147">
        <v>1.125</v>
      </c>
      <c r="L232" s="143"/>
      <c r="M232" s="148"/>
      <c r="T232" s="149"/>
      <c r="AT232" s="145" t="s">
        <v>149</v>
      </c>
      <c r="AU232" s="145" t="s">
        <v>77</v>
      </c>
      <c r="AV232" s="12" t="s">
        <v>77</v>
      </c>
      <c r="AW232" s="12" t="s">
        <v>30</v>
      </c>
      <c r="AX232" s="12" t="s">
        <v>68</v>
      </c>
      <c r="AY232" s="145" t="s">
        <v>139</v>
      </c>
    </row>
    <row r="233" spans="2:65" s="13" customFormat="1" x14ac:dyDescent="0.2">
      <c r="B233" s="150"/>
      <c r="D233" s="144" t="s">
        <v>149</v>
      </c>
      <c r="E233" s="151" t="s">
        <v>3</v>
      </c>
      <c r="F233" s="152" t="s">
        <v>151</v>
      </c>
      <c r="H233" s="153">
        <v>3.0750000000000002</v>
      </c>
      <c r="L233" s="150"/>
      <c r="M233" s="154"/>
      <c r="T233" s="155"/>
      <c r="AT233" s="151" t="s">
        <v>149</v>
      </c>
      <c r="AU233" s="151" t="s">
        <v>77</v>
      </c>
      <c r="AV233" s="13" t="s">
        <v>146</v>
      </c>
      <c r="AW233" s="13" t="s">
        <v>30</v>
      </c>
      <c r="AX233" s="13" t="s">
        <v>75</v>
      </c>
      <c r="AY233" s="151" t="s">
        <v>139</v>
      </c>
    </row>
    <row r="234" spans="2:65" s="1" customFormat="1" ht="49.2" customHeight="1" x14ac:dyDescent="0.2">
      <c r="B234" s="127"/>
      <c r="C234" s="128" t="s">
        <v>219</v>
      </c>
      <c r="D234" s="128" t="s">
        <v>141</v>
      </c>
      <c r="E234" s="129" t="s">
        <v>320</v>
      </c>
      <c r="F234" s="130" t="s">
        <v>321</v>
      </c>
      <c r="G234" s="131" t="s">
        <v>195</v>
      </c>
      <c r="H234" s="132">
        <v>1.6879999999999999</v>
      </c>
      <c r="I234" s="133">
        <v>3640</v>
      </c>
      <c r="J234" s="133">
        <f>ROUND(I234*H234,2)</f>
        <v>6144.32</v>
      </c>
      <c r="K234" s="130" t="s">
        <v>145</v>
      </c>
      <c r="L234" s="29"/>
      <c r="M234" s="134" t="s">
        <v>3</v>
      </c>
      <c r="N234" s="135" t="s">
        <v>39</v>
      </c>
      <c r="O234" s="136">
        <v>1.4650000000000001</v>
      </c>
      <c r="P234" s="136">
        <f>O234*H234</f>
        <v>2.4729200000000002</v>
      </c>
      <c r="Q234" s="136">
        <v>2.3010199999999998</v>
      </c>
      <c r="R234" s="136">
        <f>Q234*H234</f>
        <v>3.8841217599999998</v>
      </c>
      <c r="S234" s="136">
        <v>0</v>
      </c>
      <c r="T234" s="137">
        <f>S234*H234</f>
        <v>0</v>
      </c>
      <c r="AR234" s="138" t="s">
        <v>146</v>
      </c>
      <c r="AT234" s="138" t="s">
        <v>141</v>
      </c>
      <c r="AU234" s="138" t="s">
        <v>77</v>
      </c>
      <c r="AY234" s="17" t="s">
        <v>139</v>
      </c>
      <c r="BE234" s="139">
        <f>IF(N234="základní",J234,0)</f>
        <v>6144.32</v>
      </c>
      <c r="BF234" s="139">
        <f>IF(N234="snížená",J234,0)</f>
        <v>0</v>
      </c>
      <c r="BG234" s="139">
        <f>IF(N234="zákl. přenesená",J234,0)</f>
        <v>0</v>
      </c>
      <c r="BH234" s="139">
        <f>IF(N234="sníž. přenesená",J234,0)</f>
        <v>0</v>
      </c>
      <c r="BI234" s="139">
        <f>IF(N234="nulová",J234,0)</f>
        <v>0</v>
      </c>
      <c r="BJ234" s="17" t="s">
        <v>75</v>
      </c>
      <c r="BK234" s="139">
        <f>ROUND(I234*H234,2)</f>
        <v>6144.32</v>
      </c>
      <c r="BL234" s="17" t="s">
        <v>146</v>
      </c>
      <c r="BM234" s="138" t="s">
        <v>322</v>
      </c>
    </row>
    <row r="235" spans="2:65" s="1" customFormat="1" x14ac:dyDescent="0.2">
      <c r="B235" s="29"/>
      <c r="D235" s="140" t="s">
        <v>147</v>
      </c>
      <c r="F235" s="141" t="s">
        <v>323</v>
      </c>
      <c r="L235" s="29"/>
      <c r="M235" s="142"/>
      <c r="T235" s="49"/>
      <c r="AT235" s="17" t="s">
        <v>147</v>
      </c>
      <c r="AU235" s="17" t="s">
        <v>77</v>
      </c>
    </row>
    <row r="236" spans="2:65" s="14" customFormat="1" x14ac:dyDescent="0.2">
      <c r="B236" s="156"/>
      <c r="D236" s="144" t="s">
        <v>149</v>
      </c>
      <c r="E236" s="157" t="s">
        <v>3</v>
      </c>
      <c r="F236" s="158" t="s">
        <v>209</v>
      </c>
      <c r="H236" s="157" t="s">
        <v>3</v>
      </c>
      <c r="L236" s="156"/>
      <c r="M236" s="159"/>
      <c r="T236" s="160"/>
      <c r="AT236" s="157" t="s">
        <v>149</v>
      </c>
      <c r="AU236" s="157" t="s">
        <v>77</v>
      </c>
      <c r="AV236" s="14" t="s">
        <v>75</v>
      </c>
      <c r="AW236" s="14" t="s">
        <v>30</v>
      </c>
      <c r="AX236" s="14" t="s">
        <v>68</v>
      </c>
      <c r="AY236" s="157" t="s">
        <v>139</v>
      </c>
    </row>
    <row r="237" spans="2:65" s="12" customFormat="1" x14ac:dyDescent="0.2">
      <c r="B237" s="143"/>
      <c r="D237" s="144" t="s">
        <v>149</v>
      </c>
      <c r="E237" s="145" t="s">
        <v>3</v>
      </c>
      <c r="F237" s="146" t="s">
        <v>324</v>
      </c>
      <c r="H237" s="147">
        <v>1.6879999999999999</v>
      </c>
      <c r="L237" s="143"/>
      <c r="M237" s="148"/>
      <c r="T237" s="149"/>
      <c r="AT237" s="145" t="s">
        <v>149</v>
      </c>
      <c r="AU237" s="145" t="s">
        <v>77</v>
      </c>
      <c r="AV237" s="12" t="s">
        <v>77</v>
      </c>
      <c r="AW237" s="12" t="s">
        <v>30</v>
      </c>
      <c r="AX237" s="12" t="s">
        <v>68</v>
      </c>
      <c r="AY237" s="145" t="s">
        <v>139</v>
      </c>
    </row>
    <row r="238" spans="2:65" s="13" customFormat="1" x14ac:dyDescent="0.2">
      <c r="B238" s="150"/>
      <c r="D238" s="144" t="s">
        <v>149</v>
      </c>
      <c r="E238" s="151" t="s">
        <v>3</v>
      </c>
      <c r="F238" s="152" t="s">
        <v>151</v>
      </c>
      <c r="H238" s="153">
        <v>1.6879999999999999</v>
      </c>
      <c r="L238" s="150"/>
      <c r="M238" s="154"/>
      <c r="T238" s="155"/>
      <c r="AT238" s="151" t="s">
        <v>149</v>
      </c>
      <c r="AU238" s="151" t="s">
        <v>77</v>
      </c>
      <c r="AV238" s="13" t="s">
        <v>146</v>
      </c>
      <c r="AW238" s="13" t="s">
        <v>30</v>
      </c>
      <c r="AX238" s="13" t="s">
        <v>75</v>
      </c>
      <c r="AY238" s="151" t="s">
        <v>139</v>
      </c>
    </row>
    <row r="239" spans="2:65" s="1" customFormat="1" ht="24.15" customHeight="1" x14ac:dyDescent="0.2">
      <c r="B239" s="127"/>
      <c r="C239" s="128" t="s">
        <v>325</v>
      </c>
      <c r="D239" s="128" t="s">
        <v>141</v>
      </c>
      <c r="E239" s="129" t="s">
        <v>326</v>
      </c>
      <c r="F239" s="130" t="s">
        <v>327</v>
      </c>
      <c r="G239" s="131" t="s">
        <v>275</v>
      </c>
      <c r="H239" s="132">
        <v>0.127</v>
      </c>
      <c r="I239" s="133">
        <v>41840</v>
      </c>
      <c r="J239" s="133">
        <f>ROUND(I239*H239,2)</f>
        <v>5313.68</v>
      </c>
      <c r="K239" s="130" t="s">
        <v>145</v>
      </c>
      <c r="L239" s="29"/>
      <c r="M239" s="134" t="s">
        <v>3</v>
      </c>
      <c r="N239" s="135" t="s">
        <v>39</v>
      </c>
      <c r="O239" s="136">
        <v>15.231</v>
      </c>
      <c r="P239" s="136">
        <f>O239*H239</f>
        <v>1.934337</v>
      </c>
      <c r="Q239" s="136">
        <v>1.06277</v>
      </c>
      <c r="R239" s="136">
        <f>Q239*H239</f>
        <v>0.13497179000000001</v>
      </c>
      <c r="S239" s="136">
        <v>0</v>
      </c>
      <c r="T239" s="137">
        <f>S239*H239</f>
        <v>0</v>
      </c>
      <c r="AR239" s="138" t="s">
        <v>146</v>
      </c>
      <c r="AT239" s="138" t="s">
        <v>141</v>
      </c>
      <c r="AU239" s="138" t="s">
        <v>77</v>
      </c>
      <c r="AY239" s="17" t="s">
        <v>139</v>
      </c>
      <c r="BE239" s="139">
        <f>IF(N239="základní",J239,0)</f>
        <v>5313.68</v>
      </c>
      <c r="BF239" s="139">
        <f>IF(N239="snížená",J239,0)</f>
        <v>0</v>
      </c>
      <c r="BG239" s="139">
        <f>IF(N239="zákl. přenesená",J239,0)</f>
        <v>0</v>
      </c>
      <c r="BH239" s="139">
        <f>IF(N239="sníž. přenesená",J239,0)</f>
        <v>0</v>
      </c>
      <c r="BI239" s="139">
        <f>IF(N239="nulová",J239,0)</f>
        <v>0</v>
      </c>
      <c r="BJ239" s="17" t="s">
        <v>75</v>
      </c>
      <c r="BK239" s="139">
        <f>ROUND(I239*H239,2)</f>
        <v>5313.68</v>
      </c>
      <c r="BL239" s="17" t="s">
        <v>146</v>
      </c>
      <c r="BM239" s="138" t="s">
        <v>328</v>
      </c>
    </row>
    <row r="240" spans="2:65" s="1" customFormat="1" x14ac:dyDescent="0.2">
      <c r="B240" s="29"/>
      <c r="D240" s="140" t="s">
        <v>147</v>
      </c>
      <c r="F240" s="141" t="s">
        <v>329</v>
      </c>
      <c r="L240" s="29"/>
      <c r="M240" s="142"/>
      <c r="T240" s="49"/>
      <c r="AT240" s="17" t="s">
        <v>147</v>
      </c>
      <c r="AU240" s="17" t="s">
        <v>77</v>
      </c>
    </row>
    <row r="241" spans="2:65" s="12" customFormat="1" x14ac:dyDescent="0.2">
      <c r="B241" s="143"/>
      <c r="D241" s="144" t="s">
        <v>149</v>
      </c>
      <c r="E241" s="145" t="s">
        <v>3</v>
      </c>
      <c r="F241" s="146" t="s">
        <v>330</v>
      </c>
      <c r="H241" s="147">
        <v>0.127</v>
      </c>
      <c r="L241" s="143"/>
      <c r="M241" s="148"/>
      <c r="T241" s="149"/>
      <c r="AT241" s="145" t="s">
        <v>149</v>
      </c>
      <c r="AU241" s="145" t="s">
        <v>77</v>
      </c>
      <c r="AV241" s="12" t="s">
        <v>77</v>
      </c>
      <c r="AW241" s="12" t="s">
        <v>30</v>
      </c>
      <c r="AX241" s="12" t="s">
        <v>68</v>
      </c>
      <c r="AY241" s="145" t="s">
        <v>139</v>
      </c>
    </row>
    <row r="242" spans="2:65" s="13" customFormat="1" x14ac:dyDescent="0.2">
      <c r="B242" s="150"/>
      <c r="D242" s="144" t="s">
        <v>149</v>
      </c>
      <c r="E242" s="151" t="s">
        <v>3</v>
      </c>
      <c r="F242" s="152" t="s">
        <v>151</v>
      </c>
      <c r="H242" s="153">
        <v>0.127</v>
      </c>
      <c r="L242" s="150"/>
      <c r="M242" s="154"/>
      <c r="T242" s="155"/>
      <c r="AT242" s="151" t="s">
        <v>149</v>
      </c>
      <c r="AU242" s="151" t="s">
        <v>77</v>
      </c>
      <c r="AV242" s="13" t="s">
        <v>146</v>
      </c>
      <c r="AW242" s="13" t="s">
        <v>30</v>
      </c>
      <c r="AX242" s="13" t="s">
        <v>75</v>
      </c>
      <c r="AY242" s="151" t="s">
        <v>139</v>
      </c>
    </row>
    <row r="243" spans="2:65" s="11" customFormat="1" ht="22.95" customHeight="1" x14ac:dyDescent="0.25">
      <c r="B243" s="116"/>
      <c r="D243" s="117" t="s">
        <v>67</v>
      </c>
      <c r="E243" s="125" t="s">
        <v>167</v>
      </c>
      <c r="F243" s="125" t="s">
        <v>331</v>
      </c>
      <c r="J243" s="126">
        <f>BK243</f>
        <v>185101.63</v>
      </c>
      <c r="L243" s="116"/>
      <c r="M243" s="120"/>
      <c r="P243" s="121">
        <f>SUM(P244:P317)</f>
        <v>95.071783000000011</v>
      </c>
      <c r="R243" s="121">
        <f>SUM(R244:R317)</f>
        <v>131.06836182999999</v>
      </c>
      <c r="T243" s="122">
        <f>SUM(T244:T317)</f>
        <v>0</v>
      </c>
      <c r="AR243" s="117" t="s">
        <v>75</v>
      </c>
      <c r="AT243" s="123" t="s">
        <v>67</v>
      </c>
      <c r="AU243" s="123" t="s">
        <v>75</v>
      </c>
      <c r="AY243" s="117" t="s">
        <v>139</v>
      </c>
      <c r="BK243" s="124">
        <f>SUM(BK244:BK317)</f>
        <v>185101.63</v>
      </c>
    </row>
    <row r="244" spans="2:65" s="1" customFormat="1" ht="37.950000000000003" customHeight="1" x14ac:dyDescent="0.2">
      <c r="B244" s="127"/>
      <c r="C244" s="128" t="s">
        <v>223</v>
      </c>
      <c r="D244" s="128" t="s">
        <v>141</v>
      </c>
      <c r="E244" s="129" t="s">
        <v>332</v>
      </c>
      <c r="F244" s="130" t="s">
        <v>333</v>
      </c>
      <c r="G244" s="131" t="s">
        <v>144</v>
      </c>
      <c r="H244" s="132">
        <v>0</v>
      </c>
      <c r="I244" s="133">
        <v>88</v>
      </c>
      <c r="J244" s="133">
        <f>ROUND(I244*H244,2)</f>
        <v>0</v>
      </c>
      <c r="K244" s="130" t="s">
        <v>145</v>
      </c>
      <c r="L244" s="29"/>
      <c r="M244" s="134" t="s">
        <v>3</v>
      </c>
      <c r="N244" s="135" t="s">
        <v>39</v>
      </c>
      <c r="O244" s="136">
        <v>3.1E-2</v>
      </c>
      <c r="P244" s="136">
        <f>O244*H244</f>
        <v>0</v>
      </c>
      <c r="Q244" s="136">
        <v>0.23</v>
      </c>
      <c r="R244" s="136">
        <f>Q244*H244</f>
        <v>0</v>
      </c>
      <c r="S244" s="136">
        <v>0</v>
      </c>
      <c r="T244" s="137">
        <f>S244*H244</f>
        <v>0</v>
      </c>
      <c r="AR244" s="138" t="s">
        <v>146</v>
      </c>
      <c r="AT244" s="138" t="s">
        <v>141</v>
      </c>
      <c r="AU244" s="138" t="s">
        <v>77</v>
      </c>
      <c r="AY244" s="17" t="s">
        <v>139</v>
      </c>
      <c r="BE244" s="139">
        <f>IF(N244="základní",J244,0)</f>
        <v>0</v>
      </c>
      <c r="BF244" s="139">
        <f>IF(N244="snížená",J244,0)</f>
        <v>0</v>
      </c>
      <c r="BG244" s="139">
        <f>IF(N244="zákl. přenesená",J244,0)</f>
        <v>0</v>
      </c>
      <c r="BH244" s="139">
        <f>IF(N244="sníž. přenesená",J244,0)</f>
        <v>0</v>
      </c>
      <c r="BI244" s="139">
        <f>IF(N244="nulová",J244,0)</f>
        <v>0</v>
      </c>
      <c r="BJ244" s="17" t="s">
        <v>75</v>
      </c>
      <c r="BK244" s="139">
        <f>ROUND(I244*H244,2)</f>
        <v>0</v>
      </c>
      <c r="BL244" s="17" t="s">
        <v>146</v>
      </c>
      <c r="BM244" s="138" t="s">
        <v>334</v>
      </c>
    </row>
    <row r="245" spans="2:65" s="1" customFormat="1" x14ac:dyDescent="0.2">
      <c r="B245" s="29"/>
      <c r="D245" s="140" t="s">
        <v>147</v>
      </c>
      <c r="F245" s="141" t="s">
        <v>335</v>
      </c>
      <c r="L245" s="29"/>
      <c r="M245" s="142"/>
      <c r="T245" s="49"/>
      <c r="AT245" s="17" t="s">
        <v>147</v>
      </c>
      <c r="AU245" s="17" t="s">
        <v>77</v>
      </c>
    </row>
    <row r="246" spans="2:65" s="12" customFormat="1" x14ac:dyDescent="0.2">
      <c r="B246" s="143"/>
      <c r="D246" s="144" t="s">
        <v>149</v>
      </c>
      <c r="E246" s="145" t="s">
        <v>3</v>
      </c>
      <c r="F246" s="146" t="s">
        <v>336</v>
      </c>
      <c r="H246" s="147">
        <v>30.8</v>
      </c>
      <c r="L246" s="143"/>
      <c r="M246" s="148"/>
      <c r="T246" s="149"/>
      <c r="AT246" s="145" t="s">
        <v>149</v>
      </c>
      <c r="AU246" s="145" t="s">
        <v>77</v>
      </c>
      <c r="AV246" s="12" t="s">
        <v>77</v>
      </c>
      <c r="AW246" s="12" t="s">
        <v>30</v>
      </c>
      <c r="AX246" s="12" t="s">
        <v>68</v>
      </c>
      <c r="AY246" s="145" t="s">
        <v>139</v>
      </c>
    </row>
    <row r="247" spans="2:65" s="12" customFormat="1" x14ac:dyDescent="0.2">
      <c r="B247" s="143"/>
      <c r="D247" s="144" t="s">
        <v>149</v>
      </c>
      <c r="E247" s="145" t="s">
        <v>3</v>
      </c>
      <c r="F247" s="146" t="s">
        <v>337</v>
      </c>
      <c r="H247" s="147">
        <v>8.3000000000000007</v>
      </c>
      <c r="L247" s="143"/>
      <c r="M247" s="148"/>
      <c r="T247" s="149"/>
      <c r="AT247" s="145" t="s">
        <v>149</v>
      </c>
      <c r="AU247" s="145" t="s">
        <v>77</v>
      </c>
      <c r="AV247" s="12" t="s">
        <v>77</v>
      </c>
      <c r="AW247" s="12" t="s">
        <v>30</v>
      </c>
      <c r="AX247" s="12" t="s">
        <v>68</v>
      </c>
      <c r="AY247" s="145" t="s">
        <v>139</v>
      </c>
    </row>
    <row r="248" spans="2:65" s="12" customFormat="1" x14ac:dyDescent="0.2">
      <c r="B248" s="143"/>
      <c r="D248" s="144" t="s">
        <v>149</v>
      </c>
      <c r="E248" s="145" t="s">
        <v>3</v>
      </c>
      <c r="F248" s="146" t="s">
        <v>338</v>
      </c>
      <c r="H248" s="147">
        <v>123.1</v>
      </c>
      <c r="L248" s="143"/>
      <c r="M248" s="148"/>
      <c r="T248" s="149"/>
      <c r="AT248" s="145" t="s">
        <v>149</v>
      </c>
      <c r="AU248" s="145" t="s">
        <v>77</v>
      </c>
      <c r="AV248" s="12" t="s">
        <v>77</v>
      </c>
      <c r="AW248" s="12" t="s">
        <v>30</v>
      </c>
      <c r="AX248" s="12" t="s">
        <v>68</v>
      </c>
      <c r="AY248" s="145" t="s">
        <v>139</v>
      </c>
    </row>
    <row r="249" spans="2:65" s="12" customFormat="1" ht="30.6" x14ac:dyDescent="0.2">
      <c r="B249" s="143"/>
      <c r="D249" s="144" t="s">
        <v>149</v>
      </c>
      <c r="E249" s="145" t="s">
        <v>3</v>
      </c>
      <c r="F249" s="146" t="s">
        <v>339</v>
      </c>
      <c r="H249" s="147">
        <v>12.166</v>
      </c>
      <c r="L249" s="143"/>
      <c r="M249" s="148"/>
      <c r="T249" s="149"/>
      <c r="AT249" s="145" t="s">
        <v>149</v>
      </c>
      <c r="AU249" s="145" t="s">
        <v>77</v>
      </c>
      <c r="AV249" s="12" t="s">
        <v>77</v>
      </c>
      <c r="AW249" s="12" t="s">
        <v>30</v>
      </c>
      <c r="AX249" s="12" t="s">
        <v>68</v>
      </c>
      <c r="AY249" s="145" t="s">
        <v>139</v>
      </c>
    </row>
    <row r="250" spans="2:65" s="12" customFormat="1" x14ac:dyDescent="0.2">
      <c r="B250" s="143"/>
      <c r="D250" s="144" t="s">
        <v>149</v>
      </c>
      <c r="E250" s="145" t="s">
        <v>3</v>
      </c>
      <c r="F250" s="146" t="s">
        <v>340</v>
      </c>
      <c r="H250" s="147">
        <v>17.100000000000001</v>
      </c>
      <c r="L250" s="143"/>
      <c r="M250" s="148"/>
      <c r="T250" s="149"/>
      <c r="AT250" s="145" t="s">
        <v>149</v>
      </c>
      <c r="AU250" s="145" t="s">
        <v>77</v>
      </c>
      <c r="AV250" s="12" t="s">
        <v>77</v>
      </c>
      <c r="AW250" s="12" t="s">
        <v>30</v>
      </c>
      <c r="AX250" s="12" t="s">
        <v>68</v>
      </c>
      <c r="AY250" s="145" t="s">
        <v>139</v>
      </c>
    </row>
    <row r="251" spans="2:65" s="13" customFormat="1" x14ac:dyDescent="0.2">
      <c r="B251" s="150"/>
      <c r="D251" s="144" t="s">
        <v>149</v>
      </c>
      <c r="E251" s="151" t="s">
        <v>3</v>
      </c>
      <c r="F251" s="152" t="s">
        <v>151</v>
      </c>
      <c r="H251" s="153">
        <v>191.46599999999998</v>
      </c>
      <c r="L251" s="150"/>
      <c r="M251" s="154"/>
      <c r="T251" s="155"/>
      <c r="AT251" s="151" t="s">
        <v>149</v>
      </c>
      <c r="AU251" s="151" t="s">
        <v>77</v>
      </c>
      <c r="AV251" s="13" t="s">
        <v>146</v>
      </c>
      <c r="AW251" s="13" t="s">
        <v>30</v>
      </c>
      <c r="AX251" s="13" t="s">
        <v>75</v>
      </c>
      <c r="AY251" s="151" t="s">
        <v>139</v>
      </c>
    </row>
    <row r="252" spans="2:65" s="1" customFormat="1" ht="37.950000000000003" customHeight="1" x14ac:dyDescent="0.2">
      <c r="B252" s="127"/>
      <c r="C252" s="128" t="s">
        <v>341</v>
      </c>
      <c r="D252" s="128" t="s">
        <v>141</v>
      </c>
      <c r="E252" s="129" t="s">
        <v>342</v>
      </c>
      <c r="F252" s="130" t="s">
        <v>343</v>
      </c>
      <c r="G252" s="131" t="s">
        <v>144</v>
      </c>
      <c r="H252" s="132">
        <v>0</v>
      </c>
      <c r="I252" s="133">
        <v>167</v>
      </c>
      <c r="J252" s="133">
        <f>ROUND(I252*H252,2)</f>
        <v>0</v>
      </c>
      <c r="K252" s="130" t="s">
        <v>145</v>
      </c>
      <c r="L252" s="29"/>
      <c r="M252" s="134" t="s">
        <v>3</v>
      </c>
      <c r="N252" s="135" t="s">
        <v>39</v>
      </c>
      <c r="O252" s="136">
        <v>5.0999999999999997E-2</v>
      </c>
      <c r="P252" s="136">
        <f>O252*H252</f>
        <v>0</v>
      </c>
      <c r="Q252" s="136">
        <v>0.25094</v>
      </c>
      <c r="R252" s="136">
        <f>Q252*H252</f>
        <v>0</v>
      </c>
      <c r="S252" s="136">
        <v>0</v>
      </c>
      <c r="T252" s="137">
        <f>S252*H252</f>
        <v>0</v>
      </c>
      <c r="AR252" s="138" t="s">
        <v>146</v>
      </c>
      <c r="AT252" s="138" t="s">
        <v>141</v>
      </c>
      <c r="AU252" s="138" t="s">
        <v>77</v>
      </c>
      <c r="AY252" s="17" t="s">
        <v>139</v>
      </c>
      <c r="BE252" s="139">
        <f>IF(N252="základní",J252,0)</f>
        <v>0</v>
      </c>
      <c r="BF252" s="139">
        <f>IF(N252="snížená",J252,0)</f>
        <v>0</v>
      </c>
      <c r="BG252" s="139">
        <f>IF(N252="zákl. přenesená",J252,0)</f>
        <v>0</v>
      </c>
      <c r="BH252" s="139">
        <f>IF(N252="sníž. přenesená",J252,0)</f>
        <v>0</v>
      </c>
      <c r="BI252" s="139">
        <f>IF(N252="nulová",J252,0)</f>
        <v>0</v>
      </c>
      <c r="BJ252" s="17" t="s">
        <v>75</v>
      </c>
      <c r="BK252" s="139">
        <f>ROUND(I252*H252,2)</f>
        <v>0</v>
      </c>
      <c r="BL252" s="17" t="s">
        <v>146</v>
      </c>
      <c r="BM252" s="138" t="s">
        <v>344</v>
      </c>
    </row>
    <row r="253" spans="2:65" s="1" customFormat="1" x14ac:dyDescent="0.2">
      <c r="B253" s="29"/>
      <c r="D253" s="140" t="s">
        <v>147</v>
      </c>
      <c r="F253" s="141" t="s">
        <v>345</v>
      </c>
      <c r="L253" s="29"/>
      <c r="M253" s="142"/>
      <c r="T253" s="49"/>
      <c r="AT253" s="17" t="s">
        <v>147</v>
      </c>
      <c r="AU253" s="17" t="s">
        <v>77</v>
      </c>
    </row>
    <row r="254" spans="2:65" s="12" customFormat="1" x14ac:dyDescent="0.2">
      <c r="B254" s="143"/>
      <c r="D254" s="144" t="s">
        <v>149</v>
      </c>
      <c r="E254" s="145" t="s">
        <v>3</v>
      </c>
      <c r="F254" s="146" t="s">
        <v>336</v>
      </c>
      <c r="H254" s="147">
        <v>30.8</v>
      </c>
      <c r="L254" s="143"/>
      <c r="M254" s="148"/>
      <c r="T254" s="149"/>
      <c r="AT254" s="145" t="s">
        <v>149</v>
      </c>
      <c r="AU254" s="145" t="s">
        <v>77</v>
      </c>
      <c r="AV254" s="12" t="s">
        <v>77</v>
      </c>
      <c r="AW254" s="12" t="s">
        <v>30</v>
      </c>
      <c r="AX254" s="12" t="s">
        <v>68</v>
      </c>
      <c r="AY254" s="145" t="s">
        <v>139</v>
      </c>
    </row>
    <row r="255" spans="2:65" s="12" customFormat="1" x14ac:dyDescent="0.2">
      <c r="B255" s="143"/>
      <c r="D255" s="144" t="s">
        <v>149</v>
      </c>
      <c r="E255" s="145" t="s">
        <v>3</v>
      </c>
      <c r="F255" s="146" t="s">
        <v>337</v>
      </c>
      <c r="H255" s="147">
        <v>8.3000000000000007</v>
      </c>
      <c r="L255" s="143"/>
      <c r="M255" s="148"/>
      <c r="T255" s="149"/>
      <c r="AT255" s="145" t="s">
        <v>149</v>
      </c>
      <c r="AU255" s="145" t="s">
        <v>77</v>
      </c>
      <c r="AV255" s="12" t="s">
        <v>77</v>
      </c>
      <c r="AW255" s="12" t="s">
        <v>30</v>
      </c>
      <c r="AX255" s="12" t="s">
        <v>68</v>
      </c>
      <c r="AY255" s="145" t="s">
        <v>139</v>
      </c>
    </row>
    <row r="256" spans="2:65" s="12" customFormat="1" x14ac:dyDescent="0.2">
      <c r="B256" s="143"/>
      <c r="D256" s="144" t="s">
        <v>149</v>
      </c>
      <c r="E256" s="145" t="s">
        <v>3</v>
      </c>
      <c r="F256" s="146" t="s">
        <v>338</v>
      </c>
      <c r="H256" s="147">
        <v>123.1</v>
      </c>
      <c r="L256" s="143"/>
      <c r="M256" s="148"/>
      <c r="T256" s="149"/>
      <c r="AT256" s="145" t="s">
        <v>149</v>
      </c>
      <c r="AU256" s="145" t="s">
        <v>77</v>
      </c>
      <c r="AV256" s="12" t="s">
        <v>77</v>
      </c>
      <c r="AW256" s="12" t="s">
        <v>30</v>
      </c>
      <c r="AX256" s="12" t="s">
        <v>68</v>
      </c>
      <c r="AY256" s="145" t="s">
        <v>139</v>
      </c>
    </row>
    <row r="257" spans="2:65" s="13" customFormat="1" x14ac:dyDescent="0.2">
      <c r="B257" s="150"/>
      <c r="D257" s="144" t="s">
        <v>149</v>
      </c>
      <c r="E257" s="151" t="s">
        <v>3</v>
      </c>
      <c r="F257" s="152" t="s">
        <v>151</v>
      </c>
      <c r="H257" s="153">
        <v>162.19999999999999</v>
      </c>
      <c r="L257" s="150"/>
      <c r="M257" s="154"/>
      <c r="T257" s="155"/>
      <c r="AT257" s="151" t="s">
        <v>149</v>
      </c>
      <c r="AU257" s="151" t="s">
        <v>77</v>
      </c>
      <c r="AV257" s="13" t="s">
        <v>146</v>
      </c>
      <c r="AW257" s="13" t="s">
        <v>30</v>
      </c>
      <c r="AX257" s="13" t="s">
        <v>75</v>
      </c>
      <c r="AY257" s="151" t="s">
        <v>139</v>
      </c>
    </row>
    <row r="258" spans="2:65" s="1" customFormat="1" ht="37.950000000000003" customHeight="1" x14ac:dyDescent="0.2">
      <c r="B258" s="127"/>
      <c r="C258" s="128" t="s">
        <v>228</v>
      </c>
      <c r="D258" s="128" t="s">
        <v>141</v>
      </c>
      <c r="E258" s="129" t="s">
        <v>346</v>
      </c>
      <c r="F258" s="130" t="s">
        <v>347</v>
      </c>
      <c r="G258" s="131" t="s">
        <v>144</v>
      </c>
      <c r="H258" s="132">
        <v>155.23000000000002</v>
      </c>
      <c r="I258" s="133">
        <v>291</v>
      </c>
      <c r="J258" s="133">
        <f>ROUND(I258*H258,2)</f>
        <v>45171.93</v>
      </c>
      <c r="K258" s="130" t="s">
        <v>145</v>
      </c>
      <c r="L258" s="29"/>
      <c r="M258" s="134" t="s">
        <v>3</v>
      </c>
      <c r="N258" s="135" t="s">
        <v>39</v>
      </c>
      <c r="O258" s="136">
        <v>5.7000000000000002E-2</v>
      </c>
      <c r="P258" s="136">
        <f>O258*H258</f>
        <v>8.8481100000000019</v>
      </c>
      <c r="Q258" s="136">
        <v>0.48574000000000001</v>
      </c>
      <c r="R258" s="136">
        <f>Q258*H258</f>
        <v>75.401420200000004</v>
      </c>
      <c r="S258" s="136">
        <v>0</v>
      </c>
      <c r="T258" s="137">
        <f>S258*H258</f>
        <v>0</v>
      </c>
      <c r="AR258" s="138" t="s">
        <v>146</v>
      </c>
      <c r="AT258" s="138" t="s">
        <v>141</v>
      </c>
      <c r="AU258" s="138" t="s">
        <v>77</v>
      </c>
      <c r="AY258" s="17" t="s">
        <v>139</v>
      </c>
      <c r="BE258" s="139">
        <f>IF(N258="základní",J258,0)</f>
        <v>45171.93</v>
      </c>
      <c r="BF258" s="139">
        <f>IF(N258="snížená",J258,0)</f>
        <v>0</v>
      </c>
      <c r="BG258" s="139">
        <f>IF(N258="zákl. přenesená",J258,0)</f>
        <v>0</v>
      </c>
      <c r="BH258" s="139">
        <f>IF(N258="sníž. přenesená",J258,0)</f>
        <v>0</v>
      </c>
      <c r="BI258" s="139">
        <f>IF(N258="nulová",J258,0)</f>
        <v>0</v>
      </c>
      <c r="BJ258" s="17" t="s">
        <v>75</v>
      </c>
      <c r="BK258" s="139">
        <f>ROUND(I258*H258,2)</f>
        <v>45171.93</v>
      </c>
      <c r="BL258" s="17" t="s">
        <v>146</v>
      </c>
      <c r="BM258" s="138" t="s">
        <v>348</v>
      </c>
    </row>
    <row r="259" spans="2:65" s="1" customFormat="1" x14ac:dyDescent="0.2">
      <c r="B259" s="29"/>
      <c r="D259" s="140" t="s">
        <v>147</v>
      </c>
      <c r="F259" s="141" t="s">
        <v>349</v>
      </c>
      <c r="L259" s="29"/>
      <c r="M259" s="142"/>
      <c r="T259" s="49"/>
      <c r="AT259" s="17" t="s">
        <v>147</v>
      </c>
      <c r="AU259" s="17" t="s">
        <v>77</v>
      </c>
    </row>
    <row r="260" spans="2:65" s="12" customFormat="1" x14ac:dyDescent="0.2">
      <c r="B260" s="143"/>
      <c r="D260" s="144" t="s">
        <v>149</v>
      </c>
      <c r="E260" s="145" t="s">
        <v>3</v>
      </c>
      <c r="F260" s="146" t="s">
        <v>350</v>
      </c>
      <c r="H260" s="147">
        <v>155.22999999999999</v>
      </c>
      <c r="L260" s="143"/>
      <c r="M260" s="148"/>
      <c r="T260" s="149"/>
      <c r="AT260" s="145" t="s">
        <v>149</v>
      </c>
      <c r="AU260" s="145" t="s">
        <v>77</v>
      </c>
      <c r="AV260" s="12" t="s">
        <v>77</v>
      </c>
      <c r="AW260" s="12" t="s">
        <v>30</v>
      </c>
      <c r="AX260" s="12" t="s">
        <v>68</v>
      </c>
      <c r="AY260" s="145" t="s">
        <v>139</v>
      </c>
    </row>
    <row r="261" spans="2:65" s="12" customFormat="1" x14ac:dyDescent="0.2">
      <c r="B261" s="143"/>
      <c r="D261" s="144" t="s">
        <v>149</v>
      </c>
      <c r="E261" s="145" t="s">
        <v>3</v>
      </c>
      <c r="F261" s="146" t="s">
        <v>336</v>
      </c>
      <c r="H261" s="147">
        <v>30.8</v>
      </c>
      <c r="L261" s="143"/>
      <c r="M261" s="148"/>
      <c r="T261" s="149"/>
      <c r="AT261" s="145" t="s">
        <v>149</v>
      </c>
      <c r="AU261" s="145" t="s">
        <v>77</v>
      </c>
      <c r="AV261" s="12" t="s">
        <v>77</v>
      </c>
      <c r="AW261" s="12" t="s">
        <v>30</v>
      </c>
      <c r="AX261" s="12" t="s">
        <v>68</v>
      </c>
      <c r="AY261" s="145" t="s">
        <v>139</v>
      </c>
    </row>
    <row r="262" spans="2:65" s="12" customFormat="1" x14ac:dyDescent="0.2">
      <c r="B262" s="143"/>
      <c r="D262" s="144" t="s">
        <v>149</v>
      </c>
      <c r="E262" s="145" t="s">
        <v>3</v>
      </c>
      <c r="F262" s="146" t="s">
        <v>337</v>
      </c>
      <c r="H262" s="147">
        <v>8.3000000000000007</v>
      </c>
      <c r="L262" s="143"/>
      <c r="M262" s="148"/>
      <c r="T262" s="149"/>
      <c r="AT262" s="145" t="s">
        <v>149</v>
      </c>
      <c r="AU262" s="145" t="s">
        <v>77</v>
      </c>
      <c r="AV262" s="12" t="s">
        <v>77</v>
      </c>
      <c r="AW262" s="12" t="s">
        <v>30</v>
      </c>
      <c r="AX262" s="12" t="s">
        <v>68</v>
      </c>
      <c r="AY262" s="145" t="s">
        <v>139</v>
      </c>
    </row>
    <row r="263" spans="2:65" s="12" customFormat="1" x14ac:dyDescent="0.2">
      <c r="B263" s="143"/>
      <c r="D263" s="144" t="s">
        <v>149</v>
      </c>
      <c r="E263" s="145" t="s">
        <v>3</v>
      </c>
      <c r="F263" s="146" t="s">
        <v>338</v>
      </c>
      <c r="H263" s="147">
        <v>123.1</v>
      </c>
      <c r="L263" s="143"/>
      <c r="M263" s="148"/>
      <c r="T263" s="149"/>
      <c r="AT263" s="145" t="s">
        <v>149</v>
      </c>
      <c r="AU263" s="145" t="s">
        <v>77</v>
      </c>
      <c r="AV263" s="12" t="s">
        <v>77</v>
      </c>
      <c r="AW263" s="12" t="s">
        <v>30</v>
      </c>
      <c r="AX263" s="12" t="s">
        <v>68</v>
      </c>
      <c r="AY263" s="145" t="s">
        <v>139</v>
      </c>
    </row>
    <row r="264" spans="2:65" s="13" customFormat="1" x14ac:dyDescent="0.2">
      <c r="B264" s="150"/>
      <c r="D264" s="144" t="s">
        <v>149</v>
      </c>
      <c r="E264" s="151" t="s">
        <v>3</v>
      </c>
      <c r="F264" s="152" t="s">
        <v>151</v>
      </c>
      <c r="H264" s="153">
        <v>317.43</v>
      </c>
      <c r="L264" s="150"/>
      <c r="M264" s="154"/>
      <c r="T264" s="155"/>
      <c r="AT264" s="151" t="s">
        <v>149</v>
      </c>
      <c r="AU264" s="151" t="s">
        <v>77</v>
      </c>
      <c r="AV264" s="13" t="s">
        <v>146</v>
      </c>
      <c r="AW264" s="13" t="s">
        <v>30</v>
      </c>
      <c r="AX264" s="13" t="s">
        <v>75</v>
      </c>
      <c r="AY264" s="151" t="s">
        <v>139</v>
      </c>
    </row>
    <row r="265" spans="2:65" s="1" customFormat="1" ht="33" customHeight="1" x14ac:dyDescent="0.2">
      <c r="B265" s="127"/>
      <c r="C265" s="128" t="s">
        <v>351</v>
      </c>
      <c r="D265" s="128" t="s">
        <v>141</v>
      </c>
      <c r="E265" s="129" t="s">
        <v>352</v>
      </c>
      <c r="F265" s="130" t="s">
        <v>353</v>
      </c>
      <c r="G265" s="131" t="s">
        <v>144</v>
      </c>
      <c r="H265" s="132">
        <v>21.832999999999998</v>
      </c>
      <c r="I265" s="133">
        <v>223</v>
      </c>
      <c r="J265" s="133">
        <f>ROUND(I265*H265,2)</f>
        <v>4868.76</v>
      </c>
      <c r="K265" s="130" t="s">
        <v>145</v>
      </c>
      <c r="L265" s="29"/>
      <c r="M265" s="134" t="s">
        <v>3</v>
      </c>
      <c r="N265" s="135" t="s">
        <v>39</v>
      </c>
      <c r="O265" s="136">
        <v>2.9000000000000001E-2</v>
      </c>
      <c r="P265" s="136">
        <f>O265*H265</f>
        <v>0.63315699999999997</v>
      </c>
      <c r="Q265" s="136">
        <v>0.46</v>
      </c>
      <c r="R265" s="136">
        <f>Q265*H265</f>
        <v>10.04318</v>
      </c>
      <c r="S265" s="136">
        <v>0</v>
      </c>
      <c r="T265" s="137">
        <f>S265*H265</f>
        <v>0</v>
      </c>
      <c r="AR265" s="138" t="s">
        <v>146</v>
      </c>
      <c r="AT265" s="138" t="s">
        <v>141</v>
      </c>
      <c r="AU265" s="138" t="s">
        <v>77</v>
      </c>
      <c r="AY265" s="17" t="s">
        <v>139</v>
      </c>
      <c r="BE265" s="139">
        <f>IF(N265="základní",J265,0)</f>
        <v>4868.76</v>
      </c>
      <c r="BF265" s="139">
        <f>IF(N265="snížená",J265,0)</f>
        <v>0</v>
      </c>
      <c r="BG265" s="139">
        <f>IF(N265="zákl. přenesená",J265,0)</f>
        <v>0</v>
      </c>
      <c r="BH265" s="139">
        <f>IF(N265="sníž. přenesená",J265,0)</f>
        <v>0</v>
      </c>
      <c r="BI265" s="139">
        <f>IF(N265="nulová",J265,0)</f>
        <v>0</v>
      </c>
      <c r="BJ265" s="17" t="s">
        <v>75</v>
      </c>
      <c r="BK265" s="139">
        <f>ROUND(I265*H265,2)</f>
        <v>4868.76</v>
      </c>
      <c r="BL265" s="17" t="s">
        <v>146</v>
      </c>
      <c r="BM265" s="138" t="s">
        <v>354</v>
      </c>
    </row>
    <row r="266" spans="2:65" s="1" customFormat="1" x14ac:dyDescent="0.2">
      <c r="B266" s="29"/>
      <c r="D266" s="140" t="s">
        <v>147</v>
      </c>
      <c r="F266" s="141" t="s">
        <v>355</v>
      </c>
      <c r="L266" s="29"/>
      <c r="M266" s="142"/>
      <c r="T266" s="49"/>
      <c r="AT266" s="17" t="s">
        <v>147</v>
      </c>
      <c r="AU266" s="17" t="s">
        <v>77</v>
      </c>
    </row>
    <row r="267" spans="2:65" s="12" customFormat="1" x14ac:dyDescent="0.2">
      <c r="B267" s="143"/>
      <c r="D267" s="144" t="s">
        <v>149</v>
      </c>
      <c r="E267" s="145" t="s">
        <v>3</v>
      </c>
      <c r="F267" s="146" t="s">
        <v>356</v>
      </c>
      <c r="H267" s="147">
        <v>9.8369999999999997</v>
      </c>
      <c r="L267" s="143"/>
      <c r="M267" s="148"/>
      <c r="T267" s="149"/>
      <c r="AT267" s="145" t="s">
        <v>149</v>
      </c>
      <c r="AU267" s="145" t="s">
        <v>77</v>
      </c>
      <c r="AV267" s="12" t="s">
        <v>77</v>
      </c>
      <c r="AW267" s="12" t="s">
        <v>30</v>
      </c>
      <c r="AX267" s="12" t="s">
        <v>68</v>
      </c>
      <c r="AY267" s="145" t="s">
        <v>139</v>
      </c>
    </row>
    <row r="268" spans="2:65" s="12" customFormat="1" x14ac:dyDescent="0.2">
      <c r="B268" s="143"/>
      <c r="D268" s="144" t="s">
        <v>149</v>
      </c>
      <c r="E268" s="145" t="s">
        <v>3</v>
      </c>
      <c r="F268" s="146" t="s">
        <v>156</v>
      </c>
      <c r="H268" s="147">
        <v>23.251999999999999</v>
      </c>
      <c r="L268" s="143"/>
      <c r="M268" s="148"/>
      <c r="T268" s="149"/>
      <c r="AT268" s="145" t="s">
        <v>149</v>
      </c>
      <c r="AU268" s="145" t="s">
        <v>77</v>
      </c>
      <c r="AV268" s="12" t="s">
        <v>77</v>
      </c>
      <c r="AW268" s="12" t="s">
        <v>30</v>
      </c>
      <c r="AX268" s="12" t="s">
        <v>68</v>
      </c>
      <c r="AY268" s="145" t="s">
        <v>139</v>
      </c>
    </row>
    <row r="269" spans="2:65" s="13" customFormat="1" x14ac:dyDescent="0.2">
      <c r="B269" s="150"/>
      <c r="D269" s="144" t="s">
        <v>149</v>
      </c>
      <c r="E269" s="151" t="s">
        <v>3</v>
      </c>
      <c r="F269" s="152" t="s">
        <v>151</v>
      </c>
      <c r="H269" s="153">
        <v>33.088999999999999</v>
      </c>
      <c r="L269" s="150"/>
      <c r="M269" s="154"/>
      <c r="T269" s="155"/>
      <c r="AT269" s="151" t="s">
        <v>149</v>
      </c>
      <c r="AU269" s="151" t="s">
        <v>77</v>
      </c>
      <c r="AV269" s="13" t="s">
        <v>146</v>
      </c>
      <c r="AW269" s="13" t="s">
        <v>30</v>
      </c>
      <c r="AX269" s="13" t="s">
        <v>75</v>
      </c>
      <c r="AY269" s="151" t="s">
        <v>139</v>
      </c>
    </row>
    <row r="270" spans="2:65" s="1" customFormat="1" ht="49.2" customHeight="1" x14ac:dyDescent="0.2">
      <c r="B270" s="127"/>
      <c r="C270" s="128" t="s">
        <v>233</v>
      </c>
      <c r="D270" s="128" t="s">
        <v>141</v>
      </c>
      <c r="E270" s="129" t="s">
        <v>357</v>
      </c>
      <c r="F270" s="130" t="s">
        <v>358</v>
      </c>
      <c r="G270" s="131" t="s">
        <v>144</v>
      </c>
      <c r="H270" s="132">
        <v>21.832999999999998</v>
      </c>
      <c r="I270" s="133">
        <v>541</v>
      </c>
      <c r="J270" s="133">
        <f>ROUND(I270*H270,2)</f>
        <v>11811.65</v>
      </c>
      <c r="K270" s="130" t="s">
        <v>145</v>
      </c>
      <c r="L270" s="29"/>
      <c r="M270" s="134" t="s">
        <v>3</v>
      </c>
      <c r="N270" s="135" t="s">
        <v>39</v>
      </c>
      <c r="O270" s="136">
        <v>4.8000000000000001E-2</v>
      </c>
      <c r="P270" s="136">
        <f>O270*H270</f>
        <v>1.047984</v>
      </c>
      <c r="Q270" s="136">
        <v>0.13188</v>
      </c>
      <c r="R270" s="136">
        <f>Q270*H270</f>
        <v>2.8793360399999997</v>
      </c>
      <c r="S270" s="136">
        <v>0</v>
      </c>
      <c r="T270" s="137">
        <f>S270*H270</f>
        <v>0</v>
      </c>
      <c r="AR270" s="138" t="s">
        <v>146</v>
      </c>
      <c r="AT270" s="138" t="s">
        <v>141</v>
      </c>
      <c r="AU270" s="138" t="s">
        <v>77</v>
      </c>
      <c r="AY270" s="17" t="s">
        <v>139</v>
      </c>
      <c r="BE270" s="139">
        <f>IF(N270="základní",J270,0)</f>
        <v>11811.65</v>
      </c>
      <c r="BF270" s="139">
        <f>IF(N270="snížená",J270,0)</f>
        <v>0</v>
      </c>
      <c r="BG270" s="139">
        <f>IF(N270="zákl. přenesená",J270,0)</f>
        <v>0</v>
      </c>
      <c r="BH270" s="139">
        <f>IF(N270="sníž. přenesená",J270,0)</f>
        <v>0</v>
      </c>
      <c r="BI270" s="139">
        <f>IF(N270="nulová",J270,0)</f>
        <v>0</v>
      </c>
      <c r="BJ270" s="17" t="s">
        <v>75</v>
      </c>
      <c r="BK270" s="139">
        <f>ROUND(I270*H270,2)</f>
        <v>11811.65</v>
      </c>
      <c r="BL270" s="17" t="s">
        <v>146</v>
      </c>
      <c r="BM270" s="138" t="s">
        <v>359</v>
      </c>
    </row>
    <row r="271" spans="2:65" s="1" customFormat="1" x14ac:dyDescent="0.2">
      <c r="B271" s="29"/>
      <c r="D271" s="140" t="s">
        <v>147</v>
      </c>
      <c r="F271" s="141" t="s">
        <v>360</v>
      </c>
      <c r="L271" s="29"/>
      <c r="M271" s="142"/>
      <c r="T271" s="49"/>
      <c r="AT271" s="17" t="s">
        <v>147</v>
      </c>
      <c r="AU271" s="17" t="s">
        <v>77</v>
      </c>
    </row>
    <row r="272" spans="2:65" s="12" customFormat="1" x14ac:dyDescent="0.2">
      <c r="B272" s="143"/>
      <c r="D272" s="144" t="s">
        <v>149</v>
      </c>
      <c r="E272" s="145" t="s">
        <v>3</v>
      </c>
      <c r="F272" s="146" t="s">
        <v>356</v>
      </c>
      <c r="H272" s="147">
        <v>9.8369999999999997</v>
      </c>
      <c r="L272" s="143"/>
      <c r="M272" s="148"/>
      <c r="T272" s="149"/>
      <c r="AT272" s="145" t="s">
        <v>149</v>
      </c>
      <c r="AU272" s="145" t="s">
        <v>77</v>
      </c>
      <c r="AV272" s="12" t="s">
        <v>77</v>
      </c>
      <c r="AW272" s="12" t="s">
        <v>30</v>
      </c>
      <c r="AX272" s="12" t="s">
        <v>68</v>
      </c>
      <c r="AY272" s="145" t="s">
        <v>139</v>
      </c>
    </row>
    <row r="273" spans="2:65" s="12" customFormat="1" x14ac:dyDescent="0.2">
      <c r="B273" s="143"/>
      <c r="D273" s="144" t="s">
        <v>149</v>
      </c>
      <c r="E273" s="145" t="s">
        <v>3</v>
      </c>
      <c r="F273" s="146" t="s">
        <v>156</v>
      </c>
      <c r="H273" s="147">
        <v>23.251999999999999</v>
      </c>
      <c r="L273" s="143"/>
      <c r="M273" s="148"/>
      <c r="T273" s="149"/>
      <c r="AT273" s="145" t="s">
        <v>149</v>
      </c>
      <c r="AU273" s="145" t="s">
        <v>77</v>
      </c>
      <c r="AV273" s="12" t="s">
        <v>77</v>
      </c>
      <c r="AW273" s="12" t="s">
        <v>30</v>
      </c>
      <c r="AX273" s="12" t="s">
        <v>68</v>
      </c>
      <c r="AY273" s="145" t="s">
        <v>139</v>
      </c>
    </row>
    <row r="274" spans="2:65" s="13" customFormat="1" x14ac:dyDescent="0.2">
      <c r="B274" s="150"/>
      <c r="D274" s="144" t="s">
        <v>149</v>
      </c>
      <c r="E274" s="151" t="s">
        <v>3</v>
      </c>
      <c r="F274" s="152" t="s">
        <v>151</v>
      </c>
      <c r="H274" s="153">
        <v>33.088999999999999</v>
      </c>
      <c r="L274" s="150"/>
      <c r="M274" s="154"/>
      <c r="T274" s="155"/>
      <c r="AT274" s="151" t="s">
        <v>149</v>
      </c>
      <c r="AU274" s="151" t="s">
        <v>77</v>
      </c>
      <c r="AV274" s="13" t="s">
        <v>146</v>
      </c>
      <c r="AW274" s="13" t="s">
        <v>30</v>
      </c>
      <c r="AX274" s="13" t="s">
        <v>75</v>
      </c>
      <c r="AY274" s="151" t="s">
        <v>139</v>
      </c>
    </row>
    <row r="275" spans="2:65" s="1" customFormat="1" ht="37.950000000000003" customHeight="1" x14ac:dyDescent="0.2">
      <c r="B275" s="127"/>
      <c r="C275" s="128" t="s">
        <v>361</v>
      </c>
      <c r="D275" s="128" t="s">
        <v>141</v>
      </c>
      <c r="E275" s="129" t="s">
        <v>362</v>
      </c>
      <c r="F275" s="130" t="s">
        <v>363</v>
      </c>
      <c r="G275" s="131" t="s">
        <v>144</v>
      </c>
      <c r="H275" s="132">
        <v>21.832999999999998</v>
      </c>
      <c r="I275" s="133">
        <v>398</v>
      </c>
      <c r="J275" s="133">
        <f>ROUND(I275*H275,2)</f>
        <v>8689.5300000000007</v>
      </c>
      <c r="K275" s="130" t="s">
        <v>145</v>
      </c>
      <c r="L275" s="29"/>
      <c r="M275" s="134" t="s">
        <v>3</v>
      </c>
      <c r="N275" s="135" t="s">
        <v>39</v>
      </c>
      <c r="O275" s="136">
        <v>2.7E-2</v>
      </c>
      <c r="P275" s="136">
        <f>O275*H275</f>
        <v>0.58949099999999999</v>
      </c>
      <c r="Q275" s="136">
        <v>0.38313999999999998</v>
      </c>
      <c r="R275" s="136">
        <f>Q275*H275</f>
        <v>8.3650956199999982</v>
      </c>
      <c r="S275" s="136">
        <v>0</v>
      </c>
      <c r="T275" s="137">
        <f>S275*H275</f>
        <v>0</v>
      </c>
      <c r="AR275" s="138" t="s">
        <v>146</v>
      </c>
      <c r="AT275" s="138" t="s">
        <v>141</v>
      </c>
      <c r="AU275" s="138" t="s">
        <v>77</v>
      </c>
      <c r="AY275" s="17" t="s">
        <v>139</v>
      </c>
      <c r="BE275" s="139">
        <f>IF(N275="základní",J275,0)</f>
        <v>8689.5300000000007</v>
      </c>
      <c r="BF275" s="139">
        <f>IF(N275="snížená",J275,0)</f>
        <v>0</v>
      </c>
      <c r="BG275" s="139">
        <f>IF(N275="zákl. přenesená",J275,0)</f>
        <v>0</v>
      </c>
      <c r="BH275" s="139">
        <f>IF(N275="sníž. přenesená",J275,0)</f>
        <v>0</v>
      </c>
      <c r="BI275" s="139">
        <f>IF(N275="nulová",J275,0)</f>
        <v>0</v>
      </c>
      <c r="BJ275" s="17" t="s">
        <v>75</v>
      </c>
      <c r="BK275" s="139">
        <f>ROUND(I275*H275,2)</f>
        <v>8689.5300000000007</v>
      </c>
      <c r="BL275" s="17" t="s">
        <v>146</v>
      </c>
      <c r="BM275" s="138" t="s">
        <v>364</v>
      </c>
    </row>
    <row r="276" spans="2:65" s="1" customFormat="1" x14ac:dyDescent="0.2">
      <c r="B276" s="29"/>
      <c r="D276" s="140" t="s">
        <v>147</v>
      </c>
      <c r="F276" s="141" t="s">
        <v>365</v>
      </c>
      <c r="L276" s="29"/>
      <c r="M276" s="142"/>
      <c r="T276" s="49"/>
      <c r="AT276" s="17" t="s">
        <v>147</v>
      </c>
      <c r="AU276" s="17" t="s">
        <v>77</v>
      </c>
    </row>
    <row r="277" spans="2:65" s="12" customFormat="1" x14ac:dyDescent="0.2">
      <c r="B277" s="143"/>
      <c r="D277" s="144" t="s">
        <v>149</v>
      </c>
      <c r="E277" s="145" t="s">
        <v>3</v>
      </c>
      <c r="F277" s="146" t="s">
        <v>356</v>
      </c>
      <c r="H277" s="147">
        <v>9.8369999999999997</v>
      </c>
      <c r="L277" s="143"/>
      <c r="M277" s="148"/>
      <c r="T277" s="149"/>
      <c r="AT277" s="145" t="s">
        <v>149</v>
      </c>
      <c r="AU277" s="145" t="s">
        <v>77</v>
      </c>
      <c r="AV277" s="12" t="s">
        <v>77</v>
      </c>
      <c r="AW277" s="12" t="s">
        <v>30</v>
      </c>
      <c r="AX277" s="12" t="s">
        <v>68</v>
      </c>
      <c r="AY277" s="145" t="s">
        <v>139</v>
      </c>
    </row>
    <row r="278" spans="2:65" s="12" customFormat="1" x14ac:dyDescent="0.2">
      <c r="B278" s="143"/>
      <c r="D278" s="144" t="s">
        <v>149</v>
      </c>
      <c r="E278" s="145" t="s">
        <v>3</v>
      </c>
      <c r="F278" s="146" t="s">
        <v>156</v>
      </c>
      <c r="H278" s="147">
        <v>23.251999999999999</v>
      </c>
      <c r="L278" s="143"/>
      <c r="M278" s="148"/>
      <c r="T278" s="149"/>
      <c r="AT278" s="145" t="s">
        <v>149</v>
      </c>
      <c r="AU278" s="145" t="s">
        <v>77</v>
      </c>
      <c r="AV278" s="12" t="s">
        <v>77</v>
      </c>
      <c r="AW278" s="12" t="s">
        <v>30</v>
      </c>
      <c r="AX278" s="12" t="s">
        <v>68</v>
      </c>
      <c r="AY278" s="145" t="s">
        <v>139</v>
      </c>
    </row>
    <row r="279" spans="2:65" s="13" customFormat="1" x14ac:dyDescent="0.2">
      <c r="B279" s="150"/>
      <c r="D279" s="144" t="s">
        <v>149</v>
      </c>
      <c r="E279" s="151" t="s">
        <v>3</v>
      </c>
      <c r="F279" s="152" t="s">
        <v>151</v>
      </c>
      <c r="H279" s="153">
        <v>33.088999999999999</v>
      </c>
      <c r="L279" s="150"/>
      <c r="M279" s="154"/>
      <c r="T279" s="155"/>
      <c r="AT279" s="151" t="s">
        <v>149</v>
      </c>
      <c r="AU279" s="151" t="s">
        <v>77</v>
      </c>
      <c r="AV279" s="13" t="s">
        <v>146</v>
      </c>
      <c r="AW279" s="13" t="s">
        <v>30</v>
      </c>
      <c r="AX279" s="13" t="s">
        <v>75</v>
      </c>
      <c r="AY279" s="151" t="s">
        <v>139</v>
      </c>
    </row>
    <row r="280" spans="2:65" s="1" customFormat="1" ht="24.15" customHeight="1" x14ac:dyDescent="0.2">
      <c r="B280" s="127"/>
      <c r="C280" s="128" t="s">
        <v>238</v>
      </c>
      <c r="D280" s="128" t="s">
        <v>141</v>
      </c>
      <c r="E280" s="129" t="s">
        <v>366</v>
      </c>
      <c r="F280" s="130" t="s">
        <v>367</v>
      </c>
      <c r="G280" s="131" t="s">
        <v>144</v>
      </c>
      <c r="H280" s="132">
        <v>21.832999999999998</v>
      </c>
      <c r="I280" s="133">
        <v>29</v>
      </c>
      <c r="J280" s="133">
        <f>ROUND(I280*H280,2)</f>
        <v>633.16</v>
      </c>
      <c r="K280" s="130" t="s">
        <v>145</v>
      </c>
      <c r="L280" s="29"/>
      <c r="M280" s="134" t="s">
        <v>3</v>
      </c>
      <c r="N280" s="135" t="s">
        <v>39</v>
      </c>
      <c r="O280" s="136">
        <v>4.0000000000000001E-3</v>
      </c>
      <c r="P280" s="136">
        <f>O280*H280</f>
        <v>8.7331999999999993E-2</v>
      </c>
      <c r="Q280" s="136">
        <v>6.5199999999999998E-3</v>
      </c>
      <c r="R280" s="136">
        <f>Q280*H280</f>
        <v>0.14235115999999998</v>
      </c>
      <c r="S280" s="136">
        <v>0</v>
      </c>
      <c r="T280" s="137">
        <f>S280*H280</f>
        <v>0</v>
      </c>
      <c r="AR280" s="138" t="s">
        <v>146</v>
      </c>
      <c r="AT280" s="138" t="s">
        <v>141</v>
      </c>
      <c r="AU280" s="138" t="s">
        <v>77</v>
      </c>
      <c r="AY280" s="17" t="s">
        <v>139</v>
      </c>
      <c r="BE280" s="139">
        <f>IF(N280="základní",J280,0)</f>
        <v>633.16</v>
      </c>
      <c r="BF280" s="139">
        <f>IF(N280="snížená",J280,0)</f>
        <v>0</v>
      </c>
      <c r="BG280" s="139">
        <f>IF(N280="zákl. přenesená",J280,0)</f>
        <v>0</v>
      </c>
      <c r="BH280" s="139">
        <f>IF(N280="sníž. přenesená",J280,0)</f>
        <v>0</v>
      </c>
      <c r="BI280" s="139">
        <f>IF(N280="nulová",J280,0)</f>
        <v>0</v>
      </c>
      <c r="BJ280" s="17" t="s">
        <v>75</v>
      </c>
      <c r="BK280" s="139">
        <f>ROUND(I280*H280,2)</f>
        <v>633.16</v>
      </c>
      <c r="BL280" s="17" t="s">
        <v>146</v>
      </c>
      <c r="BM280" s="138" t="s">
        <v>368</v>
      </c>
    </row>
    <row r="281" spans="2:65" s="1" customFormat="1" x14ac:dyDescent="0.2">
      <c r="B281" s="29"/>
      <c r="D281" s="140" t="s">
        <v>147</v>
      </c>
      <c r="F281" s="141" t="s">
        <v>369</v>
      </c>
      <c r="L281" s="29"/>
      <c r="M281" s="142"/>
      <c r="T281" s="49"/>
      <c r="AT281" s="17" t="s">
        <v>147</v>
      </c>
      <c r="AU281" s="17" t="s">
        <v>77</v>
      </c>
    </row>
    <row r="282" spans="2:65" s="12" customFormat="1" x14ac:dyDescent="0.2">
      <c r="B282" s="143"/>
      <c r="D282" s="144" t="s">
        <v>149</v>
      </c>
      <c r="E282" s="145" t="s">
        <v>3</v>
      </c>
      <c r="F282" s="146" t="s">
        <v>356</v>
      </c>
      <c r="H282" s="147">
        <v>9.8369999999999997</v>
      </c>
      <c r="L282" s="143"/>
      <c r="M282" s="148"/>
      <c r="T282" s="149"/>
      <c r="AT282" s="145" t="s">
        <v>149</v>
      </c>
      <c r="AU282" s="145" t="s">
        <v>77</v>
      </c>
      <c r="AV282" s="12" t="s">
        <v>77</v>
      </c>
      <c r="AW282" s="12" t="s">
        <v>30</v>
      </c>
      <c r="AX282" s="12" t="s">
        <v>68</v>
      </c>
      <c r="AY282" s="145" t="s">
        <v>139</v>
      </c>
    </row>
    <row r="283" spans="2:65" s="12" customFormat="1" x14ac:dyDescent="0.2">
      <c r="B283" s="143"/>
      <c r="D283" s="144" t="s">
        <v>149</v>
      </c>
      <c r="E283" s="145" t="s">
        <v>3</v>
      </c>
      <c r="F283" s="146" t="s">
        <v>156</v>
      </c>
      <c r="H283" s="147">
        <v>23.251999999999999</v>
      </c>
      <c r="L283" s="143"/>
      <c r="M283" s="148"/>
      <c r="T283" s="149"/>
      <c r="AT283" s="145" t="s">
        <v>149</v>
      </c>
      <c r="AU283" s="145" t="s">
        <v>77</v>
      </c>
      <c r="AV283" s="12" t="s">
        <v>77</v>
      </c>
      <c r="AW283" s="12" t="s">
        <v>30</v>
      </c>
      <c r="AX283" s="12" t="s">
        <v>68</v>
      </c>
      <c r="AY283" s="145" t="s">
        <v>139</v>
      </c>
    </row>
    <row r="284" spans="2:65" s="13" customFormat="1" x14ac:dyDescent="0.2">
      <c r="B284" s="150"/>
      <c r="D284" s="144" t="s">
        <v>149</v>
      </c>
      <c r="E284" s="151" t="s">
        <v>3</v>
      </c>
      <c r="F284" s="152" t="s">
        <v>151</v>
      </c>
      <c r="H284" s="153">
        <v>33.088999999999999</v>
      </c>
      <c r="L284" s="150"/>
      <c r="M284" s="154"/>
      <c r="T284" s="155"/>
      <c r="AT284" s="151" t="s">
        <v>149</v>
      </c>
      <c r="AU284" s="151" t="s">
        <v>77</v>
      </c>
      <c r="AV284" s="13" t="s">
        <v>146</v>
      </c>
      <c r="AW284" s="13" t="s">
        <v>30</v>
      </c>
      <c r="AX284" s="13" t="s">
        <v>75</v>
      </c>
      <c r="AY284" s="151" t="s">
        <v>139</v>
      </c>
    </row>
    <row r="285" spans="2:65" s="1" customFormat="1" ht="24.15" customHeight="1" x14ac:dyDescent="0.2">
      <c r="B285" s="127"/>
      <c r="C285" s="128" t="s">
        <v>370</v>
      </c>
      <c r="D285" s="128" t="s">
        <v>141</v>
      </c>
      <c r="E285" s="129" t="s">
        <v>371</v>
      </c>
      <c r="F285" s="130" t="s">
        <v>372</v>
      </c>
      <c r="G285" s="131" t="s">
        <v>144</v>
      </c>
      <c r="H285" s="132">
        <v>21.832999999999998</v>
      </c>
      <c r="I285" s="133">
        <v>24</v>
      </c>
      <c r="J285" s="133">
        <f>ROUND(I285*H285,2)</f>
        <v>523.99</v>
      </c>
      <c r="K285" s="130" t="s">
        <v>145</v>
      </c>
      <c r="L285" s="29"/>
      <c r="M285" s="134" t="s">
        <v>3</v>
      </c>
      <c r="N285" s="135" t="s">
        <v>39</v>
      </c>
      <c r="O285" s="136">
        <v>2E-3</v>
      </c>
      <c r="P285" s="136">
        <f>O285*H285</f>
        <v>4.3665999999999996E-2</v>
      </c>
      <c r="Q285" s="136">
        <v>7.1000000000000002E-4</v>
      </c>
      <c r="R285" s="136">
        <f>Q285*H285</f>
        <v>1.550143E-2</v>
      </c>
      <c r="S285" s="136">
        <v>0</v>
      </c>
      <c r="T285" s="137">
        <f>S285*H285</f>
        <v>0</v>
      </c>
      <c r="AR285" s="138" t="s">
        <v>146</v>
      </c>
      <c r="AT285" s="138" t="s">
        <v>141</v>
      </c>
      <c r="AU285" s="138" t="s">
        <v>77</v>
      </c>
      <c r="AY285" s="17" t="s">
        <v>139</v>
      </c>
      <c r="BE285" s="139">
        <f>IF(N285="základní",J285,0)</f>
        <v>523.99</v>
      </c>
      <c r="BF285" s="139">
        <f>IF(N285="snížená",J285,0)</f>
        <v>0</v>
      </c>
      <c r="BG285" s="139">
        <f>IF(N285="zákl. přenesená",J285,0)</f>
        <v>0</v>
      </c>
      <c r="BH285" s="139">
        <f>IF(N285="sníž. přenesená",J285,0)</f>
        <v>0</v>
      </c>
      <c r="BI285" s="139">
        <f>IF(N285="nulová",J285,0)</f>
        <v>0</v>
      </c>
      <c r="BJ285" s="17" t="s">
        <v>75</v>
      </c>
      <c r="BK285" s="139">
        <f>ROUND(I285*H285,2)</f>
        <v>523.99</v>
      </c>
      <c r="BL285" s="17" t="s">
        <v>146</v>
      </c>
      <c r="BM285" s="138" t="s">
        <v>373</v>
      </c>
    </row>
    <row r="286" spans="2:65" s="1" customFormat="1" x14ac:dyDescent="0.2">
      <c r="B286" s="29"/>
      <c r="D286" s="140" t="s">
        <v>147</v>
      </c>
      <c r="F286" s="141" t="s">
        <v>374</v>
      </c>
      <c r="L286" s="29"/>
      <c r="M286" s="142"/>
      <c r="T286" s="49"/>
      <c r="AT286" s="17" t="s">
        <v>147</v>
      </c>
      <c r="AU286" s="17" t="s">
        <v>77</v>
      </c>
    </row>
    <row r="287" spans="2:65" s="12" customFormat="1" x14ac:dyDescent="0.2">
      <c r="B287" s="143"/>
      <c r="D287" s="144" t="s">
        <v>149</v>
      </c>
      <c r="E287" s="145" t="s">
        <v>3</v>
      </c>
      <c r="F287" s="146" t="s">
        <v>356</v>
      </c>
      <c r="H287" s="147">
        <v>9.8369999999999997</v>
      </c>
      <c r="L287" s="143"/>
      <c r="M287" s="148"/>
      <c r="T287" s="149"/>
      <c r="AT287" s="145" t="s">
        <v>149</v>
      </c>
      <c r="AU287" s="145" t="s">
        <v>77</v>
      </c>
      <c r="AV287" s="12" t="s">
        <v>77</v>
      </c>
      <c r="AW287" s="12" t="s">
        <v>30</v>
      </c>
      <c r="AX287" s="12" t="s">
        <v>68</v>
      </c>
      <c r="AY287" s="145" t="s">
        <v>139</v>
      </c>
    </row>
    <row r="288" spans="2:65" s="12" customFormat="1" x14ac:dyDescent="0.2">
      <c r="B288" s="143"/>
      <c r="D288" s="144" t="s">
        <v>149</v>
      </c>
      <c r="E288" s="145" t="s">
        <v>3</v>
      </c>
      <c r="F288" s="146" t="s">
        <v>156</v>
      </c>
      <c r="H288" s="147">
        <v>23.251999999999999</v>
      </c>
      <c r="L288" s="143"/>
      <c r="M288" s="148"/>
      <c r="T288" s="149"/>
      <c r="AT288" s="145" t="s">
        <v>149</v>
      </c>
      <c r="AU288" s="145" t="s">
        <v>77</v>
      </c>
      <c r="AV288" s="12" t="s">
        <v>77</v>
      </c>
      <c r="AW288" s="12" t="s">
        <v>30</v>
      </c>
      <c r="AX288" s="12" t="s">
        <v>68</v>
      </c>
      <c r="AY288" s="145" t="s">
        <v>139</v>
      </c>
    </row>
    <row r="289" spans="2:65" s="13" customFormat="1" x14ac:dyDescent="0.2">
      <c r="B289" s="150"/>
      <c r="D289" s="144" t="s">
        <v>149</v>
      </c>
      <c r="E289" s="151" t="s">
        <v>3</v>
      </c>
      <c r="F289" s="152" t="s">
        <v>151</v>
      </c>
      <c r="H289" s="153">
        <v>33.088999999999999</v>
      </c>
      <c r="L289" s="150"/>
      <c r="M289" s="154"/>
      <c r="T289" s="155"/>
      <c r="AT289" s="151" t="s">
        <v>149</v>
      </c>
      <c r="AU289" s="151" t="s">
        <v>77</v>
      </c>
      <c r="AV289" s="13" t="s">
        <v>146</v>
      </c>
      <c r="AW289" s="13" t="s">
        <v>30</v>
      </c>
      <c r="AX289" s="13" t="s">
        <v>75</v>
      </c>
      <c r="AY289" s="151" t="s">
        <v>139</v>
      </c>
    </row>
    <row r="290" spans="2:65" s="1" customFormat="1" ht="44.25" customHeight="1" x14ac:dyDescent="0.2">
      <c r="B290" s="127"/>
      <c r="C290" s="128" t="s">
        <v>375</v>
      </c>
      <c r="D290" s="128" t="s">
        <v>141</v>
      </c>
      <c r="E290" s="129" t="s">
        <v>376</v>
      </c>
      <c r="F290" s="130" t="s">
        <v>377</v>
      </c>
      <c r="G290" s="131" t="s">
        <v>144</v>
      </c>
      <c r="H290" s="132">
        <v>21.832999999999998</v>
      </c>
      <c r="I290" s="133">
        <v>594</v>
      </c>
      <c r="J290" s="133">
        <f>ROUND(I290*H290,2)</f>
        <v>12968.8</v>
      </c>
      <c r="K290" s="130" t="s">
        <v>145</v>
      </c>
      <c r="L290" s="29"/>
      <c r="M290" s="134" t="s">
        <v>3</v>
      </c>
      <c r="N290" s="135" t="s">
        <v>39</v>
      </c>
      <c r="O290" s="136">
        <v>7.0999999999999994E-2</v>
      </c>
      <c r="P290" s="136">
        <f>O290*H290</f>
        <v>1.5501429999999998</v>
      </c>
      <c r="Q290" s="136">
        <v>0.12966</v>
      </c>
      <c r="R290" s="136">
        <f>Q290*H290</f>
        <v>2.8308667799999996</v>
      </c>
      <c r="S290" s="136">
        <v>0</v>
      </c>
      <c r="T290" s="137">
        <f>S290*H290</f>
        <v>0</v>
      </c>
      <c r="AR290" s="138" t="s">
        <v>146</v>
      </c>
      <c r="AT290" s="138" t="s">
        <v>141</v>
      </c>
      <c r="AU290" s="138" t="s">
        <v>77</v>
      </c>
      <c r="AY290" s="17" t="s">
        <v>139</v>
      </c>
      <c r="BE290" s="139">
        <f>IF(N290="základní",J290,0)</f>
        <v>12968.8</v>
      </c>
      <c r="BF290" s="139">
        <f>IF(N290="snížená",J290,0)</f>
        <v>0</v>
      </c>
      <c r="BG290" s="139">
        <f>IF(N290="zákl. přenesená",J290,0)</f>
        <v>0</v>
      </c>
      <c r="BH290" s="139">
        <f>IF(N290="sníž. přenesená",J290,0)</f>
        <v>0</v>
      </c>
      <c r="BI290" s="139">
        <f>IF(N290="nulová",J290,0)</f>
        <v>0</v>
      </c>
      <c r="BJ290" s="17" t="s">
        <v>75</v>
      </c>
      <c r="BK290" s="139">
        <f>ROUND(I290*H290,2)</f>
        <v>12968.8</v>
      </c>
      <c r="BL290" s="17" t="s">
        <v>146</v>
      </c>
      <c r="BM290" s="138" t="s">
        <v>378</v>
      </c>
    </row>
    <row r="291" spans="2:65" s="1" customFormat="1" x14ac:dyDescent="0.2">
      <c r="B291" s="29"/>
      <c r="D291" s="140" t="s">
        <v>147</v>
      </c>
      <c r="F291" s="141" t="s">
        <v>379</v>
      </c>
      <c r="L291" s="29"/>
      <c r="M291" s="142"/>
      <c r="T291" s="49"/>
      <c r="AT291" s="17" t="s">
        <v>147</v>
      </c>
      <c r="AU291" s="17" t="s">
        <v>77</v>
      </c>
    </row>
    <row r="292" spans="2:65" s="12" customFormat="1" x14ac:dyDescent="0.2">
      <c r="B292" s="143"/>
      <c r="D292" s="144" t="s">
        <v>149</v>
      </c>
      <c r="E292" s="145" t="s">
        <v>3</v>
      </c>
      <c r="F292" s="146" t="s">
        <v>356</v>
      </c>
      <c r="H292" s="147">
        <v>9.8369999999999997</v>
      </c>
      <c r="L292" s="143"/>
      <c r="M292" s="148"/>
      <c r="T292" s="149"/>
      <c r="AT292" s="145" t="s">
        <v>149</v>
      </c>
      <c r="AU292" s="145" t="s">
        <v>77</v>
      </c>
      <c r="AV292" s="12" t="s">
        <v>77</v>
      </c>
      <c r="AW292" s="12" t="s">
        <v>30</v>
      </c>
      <c r="AX292" s="12" t="s">
        <v>68</v>
      </c>
      <c r="AY292" s="145" t="s">
        <v>139</v>
      </c>
    </row>
    <row r="293" spans="2:65" s="12" customFormat="1" x14ac:dyDescent="0.2">
      <c r="B293" s="143"/>
      <c r="D293" s="144" t="s">
        <v>149</v>
      </c>
      <c r="E293" s="145" t="s">
        <v>3</v>
      </c>
      <c r="F293" s="146" t="s">
        <v>156</v>
      </c>
      <c r="H293" s="147">
        <v>23.251999999999999</v>
      </c>
      <c r="L293" s="143"/>
      <c r="M293" s="148"/>
      <c r="T293" s="149"/>
      <c r="AT293" s="145" t="s">
        <v>149</v>
      </c>
      <c r="AU293" s="145" t="s">
        <v>77</v>
      </c>
      <c r="AV293" s="12" t="s">
        <v>77</v>
      </c>
      <c r="AW293" s="12" t="s">
        <v>30</v>
      </c>
      <c r="AX293" s="12" t="s">
        <v>68</v>
      </c>
      <c r="AY293" s="145" t="s">
        <v>139</v>
      </c>
    </row>
    <row r="294" spans="2:65" s="13" customFormat="1" x14ac:dyDescent="0.2">
      <c r="B294" s="150"/>
      <c r="D294" s="144" t="s">
        <v>149</v>
      </c>
      <c r="E294" s="151" t="s">
        <v>3</v>
      </c>
      <c r="F294" s="152" t="s">
        <v>151</v>
      </c>
      <c r="H294" s="153">
        <v>33.088999999999999</v>
      </c>
      <c r="L294" s="150"/>
      <c r="M294" s="154"/>
      <c r="T294" s="155"/>
      <c r="AT294" s="151" t="s">
        <v>149</v>
      </c>
      <c r="AU294" s="151" t="s">
        <v>77</v>
      </c>
      <c r="AV294" s="13" t="s">
        <v>146</v>
      </c>
      <c r="AW294" s="13" t="s">
        <v>30</v>
      </c>
      <c r="AX294" s="13" t="s">
        <v>75</v>
      </c>
      <c r="AY294" s="151" t="s">
        <v>139</v>
      </c>
    </row>
    <row r="295" spans="2:65" s="1" customFormat="1" ht="55.5" customHeight="1" x14ac:dyDescent="0.2">
      <c r="B295" s="127"/>
      <c r="C295" s="128" t="s">
        <v>380</v>
      </c>
      <c r="D295" s="128" t="s">
        <v>141</v>
      </c>
      <c r="E295" s="129" t="s">
        <v>381</v>
      </c>
      <c r="F295" s="130" t="s">
        <v>382</v>
      </c>
      <c r="G295" s="131" t="s">
        <v>144</v>
      </c>
      <c r="H295" s="132">
        <v>0</v>
      </c>
      <c r="I295" s="133">
        <v>640</v>
      </c>
      <c r="J295" s="133">
        <f>ROUND(I295*H295,2)</f>
        <v>0</v>
      </c>
      <c r="K295" s="130" t="s">
        <v>145</v>
      </c>
      <c r="L295" s="29"/>
      <c r="M295" s="134" t="s">
        <v>3</v>
      </c>
      <c r="N295" s="135" t="s">
        <v>39</v>
      </c>
      <c r="O295" s="136">
        <v>1.1060000000000001</v>
      </c>
      <c r="P295" s="136">
        <f>O295*H295</f>
        <v>0</v>
      </c>
      <c r="Q295" s="136">
        <v>0.1837</v>
      </c>
      <c r="R295" s="136">
        <f>Q295*H295</f>
        <v>0</v>
      </c>
      <c r="S295" s="136">
        <v>0</v>
      </c>
      <c r="T295" s="137">
        <f>S295*H295</f>
        <v>0</v>
      </c>
      <c r="AR295" s="138" t="s">
        <v>146</v>
      </c>
      <c r="AT295" s="138" t="s">
        <v>141</v>
      </c>
      <c r="AU295" s="138" t="s">
        <v>77</v>
      </c>
      <c r="AY295" s="17" t="s">
        <v>139</v>
      </c>
      <c r="BE295" s="139">
        <f>IF(N295="základní",J295,0)</f>
        <v>0</v>
      </c>
      <c r="BF295" s="139">
        <f>IF(N295="snížená",J295,0)</f>
        <v>0</v>
      </c>
      <c r="BG295" s="139">
        <f>IF(N295="zákl. přenesená",J295,0)</f>
        <v>0</v>
      </c>
      <c r="BH295" s="139">
        <f>IF(N295="sníž. přenesená",J295,0)</f>
        <v>0</v>
      </c>
      <c r="BI295" s="139">
        <f>IF(N295="nulová",J295,0)</f>
        <v>0</v>
      </c>
      <c r="BJ295" s="17" t="s">
        <v>75</v>
      </c>
      <c r="BK295" s="139">
        <f>ROUND(I295*H295,2)</f>
        <v>0</v>
      </c>
      <c r="BL295" s="17" t="s">
        <v>146</v>
      </c>
      <c r="BM295" s="138" t="s">
        <v>383</v>
      </c>
    </row>
    <row r="296" spans="2:65" s="1" customFormat="1" x14ac:dyDescent="0.2">
      <c r="B296" s="29"/>
      <c r="D296" s="140" t="s">
        <v>147</v>
      </c>
      <c r="F296" s="141" t="s">
        <v>384</v>
      </c>
      <c r="L296" s="29"/>
      <c r="M296" s="142"/>
      <c r="T296" s="49"/>
      <c r="AT296" s="17" t="s">
        <v>147</v>
      </c>
      <c r="AU296" s="17" t="s">
        <v>77</v>
      </c>
    </row>
    <row r="297" spans="2:65" s="12" customFormat="1" x14ac:dyDescent="0.2">
      <c r="B297" s="143"/>
      <c r="D297" s="144" t="s">
        <v>149</v>
      </c>
      <c r="E297" s="145" t="s">
        <v>3</v>
      </c>
      <c r="F297" s="146" t="s">
        <v>338</v>
      </c>
      <c r="H297" s="147">
        <v>123.1</v>
      </c>
      <c r="L297" s="143"/>
      <c r="M297" s="148"/>
      <c r="T297" s="149"/>
      <c r="AT297" s="145" t="s">
        <v>149</v>
      </c>
      <c r="AU297" s="145" t="s">
        <v>77</v>
      </c>
      <c r="AV297" s="12" t="s">
        <v>77</v>
      </c>
      <c r="AW297" s="12" t="s">
        <v>30</v>
      </c>
      <c r="AX297" s="12" t="s">
        <v>75</v>
      </c>
      <c r="AY297" s="145" t="s">
        <v>139</v>
      </c>
    </row>
    <row r="298" spans="2:65" s="1" customFormat="1" ht="16.5" customHeight="1" x14ac:dyDescent="0.2">
      <c r="B298" s="127"/>
      <c r="C298" s="161" t="s">
        <v>242</v>
      </c>
      <c r="D298" s="161" t="s">
        <v>287</v>
      </c>
      <c r="E298" s="162" t="s">
        <v>385</v>
      </c>
      <c r="F298" s="163" t="s">
        <v>386</v>
      </c>
      <c r="G298" s="164" t="s">
        <v>144</v>
      </c>
      <c r="H298" s="165">
        <v>0</v>
      </c>
      <c r="I298" s="166">
        <v>1279</v>
      </c>
      <c r="J298" s="166">
        <f>ROUND(I298*H298,2)</f>
        <v>0</v>
      </c>
      <c r="K298" s="163" t="s">
        <v>145</v>
      </c>
      <c r="L298" s="167"/>
      <c r="M298" s="168" t="s">
        <v>3</v>
      </c>
      <c r="N298" s="169" t="s">
        <v>39</v>
      </c>
      <c r="O298" s="136">
        <v>0</v>
      </c>
      <c r="P298" s="136">
        <f>O298*H298</f>
        <v>0</v>
      </c>
      <c r="Q298" s="136">
        <v>0.222</v>
      </c>
      <c r="R298" s="136">
        <f>Q298*H298</f>
        <v>0</v>
      </c>
      <c r="S298" s="136">
        <v>0</v>
      </c>
      <c r="T298" s="137">
        <f>S298*H298</f>
        <v>0</v>
      </c>
      <c r="AR298" s="138" t="s">
        <v>165</v>
      </c>
      <c r="AT298" s="138" t="s">
        <v>287</v>
      </c>
      <c r="AU298" s="138" t="s">
        <v>77</v>
      </c>
      <c r="AY298" s="17" t="s">
        <v>139</v>
      </c>
      <c r="BE298" s="139">
        <f>IF(N298="základní",J298,0)</f>
        <v>0</v>
      </c>
      <c r="BF298" s="139">
        <f>IF(N298="snížená",J298,0)</f>
        <v>0</v>
      </c>
      <c r="BG298" s="139">
        <f>IF(N298="zákl. přenesená",J298,0)</f>
        <v>0</v>
      </c>
      <c r="BH298" s="139">
        <f>IF(N298="sníž. přenesená",J298,0)</f>
        <v>0</v>
      </c>
      <c r="BI298" s="139">
        <f>IF(N298="nulová",J298,0)</f>
        <v>0</v>
      </c>
      <c r="BJ298" s="17" t="s">
        <v>75</v>
      </c>
      <c r="BK298" s="139">
        <f>ROUND(I298*H298,2)</f>
        <v>0</v>
      </c>
      <c r="BL298" s="17" t="s">
        <v>146</v>
      </c>
      <c r="BM298" s="138" t="s">
        <v>387</v>
      </c>
    </row>
    <row r="299" spans="2:65" s="12" customFormat="1" x14ac:dyDescent="0.2">
      <c r="B299" s="143"/>
      <c r="D299" s="144" t="s">
        <v>149</v>
      </c>
      <c r="E299" s="145" t="s">
        <v>3</v>
      </c>
      <c r="F299" s="146" t="s">
        <v>388</v>
      </c>
      <c r="H299" s="147">
        <v>123.1</v>
      </c>
      <c r="L299" s="143"/>
      <c r="M299" s="148"/>
      <c r="T299" s="149"/>
      <c r="AT299" s="145" t="s">
        <v>149</v>
      </c>
      <c r="AU299" s="145" t="s">
        <v>77</v>
      </c>
      <c r="AV299" s="12" t="s">
        <v>77</v>
      </c>
      <c r="AW299" s="12" t="s">
        <v>30</v>
      </c>
      <c r="AX299" s="12" t="s">
        <v>68</v>
      </c>
      <c r="AY299" s="145" t="s">
        <v>139</v>
      </c>
    </row>
    <row r="300" spans="2:65" s="13" customFormat="1" x14ac:dyDescent="0.2">
      <c r="B300" s="150"/>
      <c r="D300" s="144" t="s">
        <v>149</v>
      </c>
      <c r="E300" s="151" t="s">
        <v>3</v>
      </c>
      <c r="F300" s="152" t="s">
        <v>151</v>
      </c>
      <c r="H300" s="153">
        <v>123.1</v>
      </c>
      <c r="L300" s="150"/>
      <c r="M300" s="154"/>
      <c r="T300" s="155"/>
      <c r="AT300" s="151" t="s">
        <v>149</v>
      </c>
      <c r="AU300" s="151" t="s">
        <v>77</v>
      </c>
      <c r="AV300" s="13" t="s">
        <v>146</v>
      </c>
      <c r="AW300" s="13" t="s">
        <v>30</v>
      </c>
      <c r="AX300" s="13" t="s">
        <v>75</v>
      </c>
      <c r="AY300" s="151" t="s">
        <v>139</v>
      </c>
    </row>
    <row r="301" spans="2:65" s="12" customFormat="1" x14ac:dyDescent="0.2">
      <c r="B301" s="143"/>
      <c r="D301" s="144" t="s">
        <v>149</v>
      </c>
      <c r="F301" s="146" t="s">
        <v>389</v>
      </c>
      <c r="H301" s="147">
        <v>125.562</v>
      </c>
      <c r="L301" s="143"/>
      <c r="M301" s="148"/>
      <c r="T301" s="149"/>
      <c r="AT301" s="145" t="s">
        <v>149</v>
      </c>
      <c r="AU301" s="145" t="s">
        <v>77</v>
      </c>
      <c r="AV301" s="12" t="s">
        <v>77</v>
      </c>
      <c r="AW301" s="12" t="s">
        <v>4</v>
      </c>
      <c r="AX301" s="12" t="s">
        <v>75</v>
      </c>
      <c r="AY301" s="145" t="s">
        <v>139</v>
      </c>
    </row>
    <row r="302" spans="2:65" s="1" customFormat="1" ht="78" customHeight="1" x14ac:dyDescent="0.2">
      <c r="B302" s="127"/>
      <c r="C302" s="128" t="s">
        <v>390</v>
      </c>
      <c r="D302" s="128" t="s">
        <v>141</v>
      </c>
      <c r="E302" s="129" t="s">
        <v>391</v>
      </c>
      <c r="F302" s="130" t="s">
        <v>392</v>
      </c>
      <c r="G302" s="131" t="s">
        <v>144</v>
      </c>
      <c r="H302" s="132">
        <v>155.22999999999999</v>
      </c>
      <c r="I302" s="133">
        <v>306</v>
      </c>
      <c r="J302" s="133">
        <f>ROUND(I302*H302,2)</f>
        <v>47500.38</v>
      </c>
      <c r="K302" s="130" t="s">
        <v>145</v>
      </c>
      <c r="L302" s="29"/>
      <c r="M302" s="134" t="s">
        <v>3</v>
      </c>
      <c r="N302" s="135" t="s">
        <v>39</v>
      </c>
      <c r="O302" s="136">
        <v>0.53</v>
      </c>
      <c r="P302" s="136">
        <f>O302*H302</f>
        <v>82.271900000000002</v>
      </c>
      <c r="Q302" s="136">
        <v>8.9219999999999994E-2</v>
      </c>
      <c r="R302" s="136">
        <f>Q302*H302</f>
        <v>13.849620599999998</v>
      </c>
      <c r="S302" s="136">
        <v>0</v>
      </c>
      <c r="T302" s="137">
        <f>S302*H302</f>
        <v>0</v>
      </c>
      <c r="AR302" s="138" t="s">
        <v>146</v>
      </c>
      <c r="AT302" s="138" t="s">
        <v>141</v>
      </c>
      <c r="AU302" s="138" t="s">
        <v>77</v>
      </c>
      <c r="AY302" s="17" t="s">
        <v>139</v>
      </c>
      <c r="BE302" s="139">
        <f>IF(N302="základní",J302,0)</f>
        <v>47500.38</v>
      </c>
      <c r="BF302" s="139">
        <f>IF(N302="snížená",J302,0)</f>
        <v>0</v>
      </c>
      <c r="BG302" s="139">
        <f>IF(N302="zákl. přenesená",J302,0)</f>
        <v>0</v>
      </c>
      <c r="BH302" s="139">
        <f>IF(N302="sníž. přenesená",J302,0)</f>
        <v>0</v>
      </c>
      <c r="BI302" s="139">
        <f>IF(N302="nulová",J302,0)</f>
        <v>0</v>
      </c>
      <c r="BJ302" s="17" t="s">
        <v>75</v>
      </c>
      <c r="BK302" s="139">
        <f>ROUND(I302*H302,2)</f>
        <v>47500.38</v>
      </c>
      <c r="BL302" s="17" t="s">
        <v>146</v>
      </c>
      <c r="BM302" s="138" t="s">
        <v>393</v>
      </c>
    </row>
    <row r="303" spans="2:65" s="1" customFormat="1" x14ac:dyDescent="0.2">
      <c r="B303" s="29"/>
      <c r="D303" s="140" t="s">
        <v>147</v>
      </c>
      <c r="F303" s="141" t="s">
        <v>394</v>
      </c>
      <c r="L303" s="29"/>
      <c r="M303" s="142"/>
      <c r="T303" s="49"/>
      <c r="AT303" s="17" t="s">
        <v>147</v>
      </c>
      <c r="AU303" s="17" t="s">
        <v>77</v>
      </c>
    </row>
    <row r="304" spans="2:65" s="12" customFormat="1" x14ac:dyDescent="0.2">
      <c r="B304" s="143"/>
      <c r="D304" s="144" t="s">
        <v>149</v>
      </c>
      <c r="E304" s="145" t="s">
        <v>3</v>
      </c>
      <c r="F304" s="146" t="s">
        <v>350</v>
      </c>
      <c r="H304" s="147">
        <v>155.22999999999999</v>
      </c>
      <c r="L304" s="143"/>
      <c r="M304" s="148"/>
      <c r="T304" s="149"/>
      <c r="AT304" s="145" t="s">
        <v>149</v>
      </c>
      <c r="AU304" s="145" t="s">
        <v>77</v>
      </c>
      <c r="AV304" s="12" t="s">
        <v>77</v>
      </c>
      <c r="AW304" s="12" t="s">
        <v>30</v>
      </c>
      <c r="AX304" s="12" t="s">
        <v>68</v>
      </c>
      <c r="AY304" s="145" t="s">
        <v>139</v>
      </c>
    </row>
    <row r="305" spans="2:65" s="13" customFormat="1" x14ac:dyDescent="0.2">
      <c r="B305" s="150"/>
      <c r="D305" s="144" t="s">
        <v>149</v>
      </c>
      <c r="E305" s="151" t="s">
        <v>3</v>
      </c>
      <c r="F305" s="152" t="s">
        <v>151</v>
      </c>
      <c r="H305" s="153">
        <v>155.22999999999999</v>
      </c>
      <c r="L305" s="150"/>
      <c r="M305" s="154"/>
      <c r="T305" s="155"/>
      <c r="AT305" s="151" t="s">
        <v>149</v>
      </c>
      <c r="AU305" s="151" t="s">
        <v>77</v>
      </c>
      <c r="AV305" s="13" t="s">
        <v>146</v>
      </c>
      <c r="AW305" s="13" t="s">
        <v>30</v>
      </c>
      <c r="AX305" s="13" t="s">
        <v>75</v>
      </c>
      <c r="AY305" s="151" t="s">
        <v>139</v>
      </c>
    </row>
    <row r="306" spans="2:65" s="1" customFormat="1" ht="16.5" customHeight="1" x14ac:dyDescent="0.2">
      <c r="B306" s="127"/>
      <c r="C306" s="161" t="s">
        <v>249</v>
      </c>
      <c r="D306" s="161" t="s">
        <v>287</v>
      </c>
      <c r="E306" s="162" t="s">
        <v>395</v>
      </c>
      <c r="F306" s="163" t="s">
        <v>396</v>
      </c>
      <c r="G306" s="164" t="s">
        <v>144</v>
      </c>
      <c r="H306" s="165">
        <v>155.22999999999999</v>
      </c>
      <c r="I306" s="166">
        <v>341</v>
      </c>
      <c r="J306" s="166">
        <f>ROUND(I306*H306,2)</f>
        <v>52933.43</v>
      </c>
      <c r="K306" s="163" t="s">
        <v>145</v>
      </c>
      <c r="L306" s="167"/>
      <c r="M306" s="168" t="s">
        <v>3</v>
      </c>
      <c r="N306" s="169" t="s">
        <v>39</v>
      </c>
      <c r="O306" s="136">
        <v>0</v>
      </c>
      <c r="P306" s="136">
        <f>O306*H306</f>
        <v>0</v>
      </c>
      <c r="Q306" s="136">
        <v>0.113</v>
      </c>
      <c r="R306" s="136">
        <f>Q306*H306</f>
        <v>17.540990000000001</v>
      </c>
      <c r="S306" s="136">
        <v>0</v>
      </c>
      <c r="T306" s="137">
        <f>S306*H306</f>
        <v>0</v>
      </c>
      <c r="AR306" s="138" t="s">
        <v>165</v>
      </c>
      <c r="AT306" s="138" t="s">
        <v>287</v>
      </c>
      <c r="AU306" s="138" t="s">
        <v>77</v>
      </c>
      <c r="AY306" s="17" t="s">
        <v>139</v>
      </c>
      <c r="BE306" s="139">
        <f>IF(N306="základní",J306,0)</f>
        <v>52933.43</v>
      </c>
      <c r="BF306" s="139">
        <f>IF(N306="snížená",J306,0)</f>
        <v>0</v>
      </c>
      <c r="BG306" s="139">
        <f>IF(N306="zákl. přenesená",J306,0)</f>
        <v>0</v>
      </c>
      <c r="BH306" s="139">
        <f>IF(N306="sníž. přenesená",J306,0)</f>
        <v>0</v>
      </c>
      <c r="BI306" s="139">
        <f>IF(N306="nulová",J306,0)</f>
        <v>0</v>
      </c>
      <c r="BJ306" s="17" t="s">
        <v>75</v>
      </c>
      <c r="BK306" s="139">
        <f>ROUND(I306*H306,2)</f>
        <v>52933.43</v>
      </c>
      <c r="BL306" s="17" t="s">
        <v>146</v>
      </c>
      <c r="BM306" s="138" t="s">
        <v>397</v>
      </c>
    </row>
    <row r="307" spans="2:65" s="1" customFormat="1" ht="78" customHeight="1" x14ac:dyDescent="0.2">
      <c r="B307" s="127"/>
      <c r="C307" s="128" t="s">
        <v>398</v>
      </c>
      <c r="D307" s="128" t="s">
        <v>141</v>
      </c>
      <c r="E307" s="129" t="s">
        <v>399</v>
      </c>
      <c r="F307" s="130" t="s">
        <v>400</v>
      </c>
      <c r="G307" s="131" t="s">
        <v>144</v>
      </c>
      <c r="H307" s="132">
        <v>0</v>
      </c>
      <c r="I307" s="133">
        <v>416</v>
      </c>
      <c r="J307" s="133">
        <f>ROUND(I307*H307,2)</f>
        <v>0</v>
      </c>
      <c r="K307" s="130" t="s">
        <v>145</v>
      </c>
      <c r="L307" s="29"/>
      <c r="M307" s="134" t="s">
        <v>3</v>
      </c>
      <c r="N307" s="135" t="s">
        <v>39</v>
      </c>
      <c r="O307" s="136">
        <v>0.75700000000000001</v>
      </c>
      <c r="P307" s="136">
        <f>O307*H307</f>
        <v>0</v>
      </c>
      <c r="Q307" s="136">
        <v>0.11162</v>
      </c>
      <c r="R307" s="136">
        <f>Q307*H307</f>
        <v>0</v>
      </c>
      <c r="S307" s="136">
        <v>0</v>
      </c>
      <c r="T307" s="137">
        <f>S307*H307</f>
        <v>0</v>
      </c>
      <c r="AR307" s="138" t="s">
        <v>146</v>
      </c>
      <c r="AT307" s="138" t="s">
        <v>141</v>
      </c>
      <c r="AU307" s="138" t="s">
        <v>77</v>
      </c>
      <c r="AY307" s="17" t="s">
        <v>139</v>
      </c>
      <c r="BE307" s="139">
        <f>IF(N307="základní",J307,0)</f>
        <v>0</v>
      </c>
      <c r="BF307" s="139">
        <f>IF(N307="snížená",J307,0)</f>
        <v>0</v>
      </c>
      <c r="BG307" s="139">
        <f>IF(N307="zákl. přenesená",J307,0)</f>
        <v>0</v>
      </c>
      <c r="BH307" s="139">
        <f>IF(N307="sníž. přenesená",J307,0)</f>
        <v>0</v>
      </c>
      <c r="BI307" s="139">
        <f>IF(N307="nulová",J307,0)</f>
        <v>0</v>
      </c>
      <c r="BJ307" s="17" t="s">
        <v>75</v>
      </c>
      <c r="BK307" s="139">
        <f>ROUND(I307*H307,2)</f>
        <v>0</v>
      </c>
      <c r="BL307" s="17" t="s">
        <v>146</v>
      </c>
      <c r="BM307" s="138" t="s">
        <v>401</v>
      </c>
    </row>
    <row r="308" spans="2:65" s="1" customFormat="1" x14ac:dyDescent="0.2">
      <c r="B308" s="29"/>
      <c r="D308" s="140" t="s">
        <v>147</v>
      </c>
      <c r="F308" s="141" t="s">
        <v>402</v>
      </c>
      <c r="L308" s="29"/>
      <c r="M308" s="142"/>
      <c r="T308" s="49"/>
      <c r="AT308" s="17" t="s">
        <v>147</v>
      </c>
      <c r="AU308" s="17" t="s">
        <v>77</v>
      </c>
    </row>
    <row r="309" spans="2:65" s="12" customFormat="1" x14ac:dyDescent="0.2">
      <c r="B309" s="143"/>
      <c r="D309" s="144" t="s">
        <v>149</v>
      </c>
      <c r="E309" s="145" t="s">
        <v>3</v>
      </c>
      <c r="F309" s="146" t="s">
        <v>336</v>
      </c>
      <c r="H309" s="147">
        <v>30.8</v>
      </c>
      <c r="L309" s="143"/>
      <c r="M309" s="148"/>
      <c r="T309" s="149"/>
      <c r="AT309" s="145" t="s">
        <v>149</v>
      </c>
      <c r="AU309" s="145" t="s">
        <v>77</v>
      </c>
      <c r="AV309" s="12" t="s">
        <v>77</v>
      </c>
      <c r="AW309" s="12" t="s">
        <v>30</v>
      </c>
      <c r="AX309" s="12" t="s">
        <v>68</v>
      </c>
      <c r="AY309" s="145" t="s">
        <v>139</v>
      </c>
    </row>
    <row r="310" spans="2:65" s="12" customFormat="1" x14ac:dyDescent="0.2">
      <c r="B310" s="143"/>
      <c r="D310" s="144" t="s">
        <v>149</v>
      </c>
      <c r="E310" s="145" t="s">
        <v>3</v>
      </c>
      <c r="F310" s="146" t="s">
        <v>337</v>
      </c>
      <c r="H310" s="147">
        <v>8.3000000000000007</v>
      </c>
      <c r="L310" s="143"/>
      <c r="M310" s="148"/>
      <c r="T310" s="149"/>
      <c r="AT310" s="145" t="s">
        <v>149</v>
      </c>
      <c r="AU310" s="145" t="s">
        <v>77</v>
      </c>
      <c r="AV310" s="12" t="s">
        <v>77</v>
      </c>
      <c r="AW310" s="12" t="s">
        <v>30</v>
      </c>
      <c r="AX310" s="12" t="s">
        <v>68</v>
      </c>
      <c r="AY310" s="145" t="s">
        <v>139</v>
      </c>
    </row>
    <row r="311" spans="2:65" s="13" customFormat="1" x14ac:dyDescent="0.2">
      <c r="B311" s="150"/>
      <c r="D311" s="144" t="s">
        <v>149</v>
      </c>
      <c r="E311" s="151" t="s">
        <v>3</v>
      </c>
      <c r="F311" s="152" t="s">
        <v>151</v>
      </c>
      <c r="H311" s="153">
        <v>39.1</v>
      </c>
      <c r="L311" s="150"/>
      <c r="M311" s="154"/>
      <c r="T311" s="155"/>
      <c r="AT311" s="151" t="s">
        <v>149</v>
      </c>
      <c r="AU311" s="151" t="s">
        <v>77</v>
      </c>
      <c r="AV311" s="13" t="s">
        <v>146</v>
      </c>
      <c r="AW311" s="13" t="s">
        <v>30</v>
      </c>
      <c r="AX311" s="13" t="s">
        <v>75</v>
      </c>
      <c r="AY311" s="151" t="s">
        <v>139</v>
      </c>
    </row>
    <row r="312" spans="2:65" s="1" customFormat="1" ht="16.5" customHeight="1" x14ac:dyDescent="0.2">
      <c r="B312" s="127"/>
      <c r="C312" s="161" t="s">
        <v>256</v>
      </c>
      <c r="D312" s="161" t="s">
        <v>287</v>
      </c>
      <c r="E312" s="162" t="s">
        <v>403</v>
      </c>
      <c r="F312" s="163" t="s">
        <v>404</v>
      </c>
      <c r="G312" s="164" t="s">
        <v>144</v>
      </c>
      <c r="H312" s="165">
        <v>0</v>
      </c>
      <c r="I312" s="166">
        <v>387</v>
      </c>
      <c r="J312" s="166">
        <f>ROUND(I312*H312,2)</f>
        <v>0</v>
      </c>
      <c r="K312" s="163" t="s">
        <v>145</v>
      </c>
      <c r="L312" s="167"/>
      <c r="M312" s="168" t="s">
        <v>3</v>
      </c>
      <c r="N312" s="169" t="s">
        <v>39</v>
      </c>
      <c r="O312" s="136">
        <v>0</v>
      </c>
      <c r="P312" s="136">
        <f>O312*H312</f>
        <v>0</v>
      </c>
      <c r="Q312" s="136">
        <v>0.152</v>
      </c>
      <c r="R312" s="136">
        <f>Q312*H312</f>
        <v>0</v>
      </c>
      <c r="S312" s="136">
        <v>0</v>
      </c>
      <c r="T312" s="137">
        <f>S312*H312</f>
        <v>0</v>
      </c>
      <c r="AR312" s="138" t="s">
        <v>165</v>
      </c>
      <c r="AT312" s="138" t="s">
        <v>287</v>
      </c>
      <c r="AU312" s="138" t="s">
        <v>77</v>
      </c>
      <c r="AY312" s="17" t="s">
        <v>139</v>
      </c>
      <c r="BE312" s="139">
        <f>IF(N312="základní",J312,0)</f>
        <v>0</v>
      </c>
      <c r="BF312" s="139">
        <f>IF(N312="snížená",J312,0)</f>
        <v>0</v>
      </c>
      <c r="BG312" s="139">
        <f>IF(N312="zákl. přenesená",J312,0)</f>
        <v>0</v>
      </c>
      <c r="BH312" s="139">
        <f>IF(N312="sníž. přenesená",J312,0)</f>
        <v>0</v>
      </c>
      <c r="BI312" s="139">
        <f>IF(N312="nulová",J312,0)</f>
        <v>0</v>
      </c>
      <c r="BJ312" s="17" t="s">
        <v>75</v>
      </c>
      <c r="BK312" s="139">
        <f>ROUND(I312*H312,2)</f>
        <v>0</v>
      </c>
      <c r="BL312" s="17" t="s">
        <v>146</v>
      </c>
      <c r="BM312" s="138" t="s">
        <v>405</v>
      </c>
    </row>
    <row r="313" spans="2:65" s="12" customFormat="1" x14ac:dyDescent="0.2">
      <c r="B313" s="143"/>
      <c r="D313" s="144" t="s">
        <v>149</v>
      </c>
      <c r="E313" s="145" t="s">
        <v>3</v>
      </c>
      <c r="F313" s="146" t="s">
        <v>336</v>
      </c>
      <c r="H313" s="147">
        <v>30.8</v>
      </c>
      <c r="L313" s="143"/>
      <c r="M313" s="148"/>
      <c r="T313" s="149"/>
      <c r="AT313" s="145" t="s">
        <v>149</v>
      </c>
      <c r="AU313" s="145" t="s">
        <v>77</v>
      </c>
      <c r="AV313" s="12" t="s">
        <v>77</v>
      </c>
      <c r="AW313" s="12" t="s">
        <v>30</v>
      </c>
      <c r="AX313" s="12" t="s">
        <v>68</v>
      </c>
      <c r="AY313" s="145" t="s">
        <v>139</v>
      </c>
    </row>
    <row r="314" spans="2:65" s="13" customFormat="1" x14ac:dyDescent="0.2">
      <c r="B314" s="150"/>
      <c r="D314" s="144" t="s">
        <v>149</v>
      </c>
      <c r="E314" s="151" t="s">
        <v>3</v>
      </c>
      <c r="F314" s="152" t="s">
        <v>151</v>
      </c>
      <c r="H314" s="153">
        <v>30.8</v>
      </c>
      <c r="L314" s="150"/>
      <c r="M314" s="154"/>
      <c r="T314" s="155"/>
      <c r="AT314" s="151" t="s">
        <v>149</v>
      </c>
      <c r="AU314" s="151" t="s">
        <v>77</v>
      </c>
      <c r="AV314" s="13" t="s">
        <v>146</v>
      </c>
      <c r="AW314" s="13" t="s">
        <v>30</v>
      </c>
      <c r="AX314" s="13" t="s">
        <v>75</v>
      </c>
      <c r="AY314" s="151" t="s">
        <v>139</v>
      </c>
    </row>
    <row r="315" spans="2:65" s="1" customFormat="1" ht="24.15" customHeight="1" x14ac:dyDescent="0.2">
      <c r="B315" s="127"/>
      <c r="C315" s="161" t="s">
        <v>406</v>
      </c>
      <c r="D315" s="161" t="s">
        <v>287</v>
      </c>
      <c r="E315" s="162" t="s">
        <v>407</v>
      </c>
      <c r="F315" s="163" t="s">
        <v>408</v>
      </c>
      <c r="G315" s="164" t="s">
        <v>144</v>
      </c>
      <c r="H315" s="165">
        <v>0</v>
      </c>
      <c r="I315" s="166">
        <v>623</v>
      </c>
      <c r="J315" s="166">
        <f>ROUND(I315*H315,2)</f>
        <v>0</v>
      </c>
      <c r="K315" s="163" t="s">
        <v>145</v>
      </c>
      <c r="L315" s="167"/>
      <c r="M315" s="168" t="s">
        <v>3</v>
      </c>
      <c r="N315" s="169" t="s">
        <v>39</v>
      </c>
      <c r="O315" s="136">
        <v>0</v>
      </c>
      <c r="P315" s="136">
        <f>O315*H315</f>
        <v>0</v>
      </c>
      <c r="Q315" s="136">
        <v>0.17499999999999999</v>
      </c>
      <c r="R315" s="136">
        <f>Q315*H315</f>
        <v>0</v>
      </c>
      <c r="S315" s="136">
        <v>0</v>
      </c>
      <c r="T315" s="137">
        <f>S315*H315</f>
        <v>0</v>
      </c>
      <c r="AR315" s="138" t="s">
        <v>165</v>
      </c>
      <c r="AT315" s="138" t="s">
        <v>287</v>
      </c>
      <c r="AU315" s="138" t="s">
        <v>77</v>
      </c>
      <c r="AY315" s="17" t="s">
        <v>139</v>
      </c>
      <c r="BE315" s="139">
        <f>IF(N315="základní",J315,0)</f>
        <v>0</v>
      </c>
      <c r="BF315" s="139">
        <f>IF(N315="snížená",J315,0)</f>
        <v>0</v>
      </c>
      <c r="BG315" s="139">
        <f>IF(N315="zákl. přenesená",J315,0)</f>
        <v>0</v>
      </c>
      <c r="BH315" s="139">
        <f>IF(N315="sníž. přenesená",J315,0)</f>
        <v>0</v>
      </c>
      <c r="BI315" s="139">
        <f>IF(N315="nulová",J315,0)</f>
        <v>0</v>
      </c>
      <c r="BJ315" s="17" t="s">
        <v>75</v>
      </c>
      <c r="BK315" s="139">
        <f>ROUND(I315*H315,2)</f>
        <v>0</v>
      </c>
      <c r="BL315" s="17" t="s">
        <v>146</v>
      </c>
      <c r="BM315" s="138" t="s">
        <v>409</v>
      </c>
    </row>
    <row r="316" spans="2:65" s="12" customFormat="1" x14ac:dyDescent="0.2">
      <c r="B316" s="143"/>
      <c r="D316" s="144" t="s">
        <v>149</v>
      </c>
      <c r="E316" s="145" t="s">
        <v>3</v>
      </c>
      <c r="F316" s="146" t="s">
        <v>337</v>
      </c>
      <c r="H316" s="147">
        <v>8.3000000000000007</v>
      </c>
      <c r="L316" s="143"/>
      <c r="M316" s="148"/>
      <c r="T316" s="149"/>
      <c r="AT316" s="145" t="s">
        <v>149</v>
      </c>
      <c r="AU316" s="145" t="s">
        <v>77</v>
      </c>
      <c r="AV316" s="12" t="s">
        <v>77</v>
      </c>
      <c r="AW316" s="12" t="s">
        <v>30</v>
      </c>
      <c r="AX316" s="12" t="s">
        <v>68</v>
      </c>
      <c r="AY316" s="145" t="s">
        <v>139</v>
      </c>
    </row>
    <row r="317" spans="2:65" s="13" customFormat="1" x14ac:dyDescent="0.2">
      <c r="B317" s="150"/>
      <c r="D317" s="144" t="s">
        <v>149</v>
      </c>
      <c r="E317" s="151" t="s">
        <v>3</v>
      </c>
      <c r="F317" s="152" t="s">
        <v>151</v>
      </c>
      <c r="H317" s="153">
        <v>8.3000000000000007</v>
      </c>
      <c r="L317" s="150"/>
      <c r="M317" s="154"/>
      <c r="T317" s="155"/>
      <c r="AT317" s="151" t="s">
        <v>149</v>
      </c>
      <c r="AU317" s="151" t="s">
        <v>77</v>
      </c>
      <c r="AV317" s="13" t="s">
        <v>146</v>
      </c>
      <c r="AW317" s="13" t="s">
        <v>30</v>
      </c>
      <c r="AX317" s="13" t="s">
        <v>75</v>
      </c>
      <c r="AY317" s="151" t="s">
        <v>139</v>
      </c>
    </row>
    <row r="318" spans="2:65" s="11" customFormat="1" ht="22.95" customHeight="1" x14ac:dyDescent="0.25">
      <c r="B318" s="116"/>
      <c r="D318" s="117" t="s">
        <v>67</v>
      </c>
      <c r="E318" s="125" t="s">
        <v>165</v>
      </c>
      <c r="F318" s="125" t="s">
        <v>410</v>
      </c>
      <c r="J318" s="126">
        <f>BK318</f>
        <v>155465.5</v>
      </c>
      <c r="L318" s="116"/>
      <c r="M318" s="120"/>
      <c r="P318" s="121">
        <f>SUM(P319:P368)</f>
        <v>79.024820000000005</v>
      </c>
      <c r="R318" s="121">
        <f>SUM(R319:R368)</f>
        <v>5.3174200000000003</v>
      </c>
      <c r="T318" s="122">
        <f>SUM(T319:T368)</f>
        <v>4.6471999999999998</v>
      </c>
      <c r="AR318" s="117" t="s">
        <v>75</v>
      </c>
      <c r="AT318" s="123" t="s">
        <v>67</v>
      </c>
      <c r="AU318" s="123" t="s">
        <v>75</v>
      </c>
      <c r="AY318" s="117" t="s">
        <v>139</v>
      </c>
      <c r="BK318" s="124">
        <f>SUM(BK319:BK368)</f>
        <v>155465.5</v>
      </c>
    </row>
    <row r="319" spans="2:65" s="1" customFormat="1" ht="33" customHeight="1" x14ac:dyDescent="0.2">
      <c r="B319" s="127"/>
      <c r="C319" s="128" t="s">
        <v>261</v>
      </c>
      <c r="D319" s="128" t="s">
        <v>141</v>
      </c>
      <c r="E319" s="129" t="s">
        <v>411</v>
      </c>
      <c r="F319" s="130" t="s">
        <v>412</v>
      </c>
      <c r="G319" s="131" t="s">
        <v>195</v>
      </c>
      <c r="H319" s="132">
        <v>2.16</v>
      </c>
      <c r="I319" s="133">
        <v>4200</v>
      </c>
      <c r="J319" s="133">
        <f>ROUND(I319*H319,2)</f>
        <v>9072</v>
      </c>
      <c r="K319" s="130" t="s">
        <v>145</v>
      </c>
      <c r="L319" s="29"/>
      <c r="M319" s="134" t="s">
        <v>3</v>
      </c>
      <c r="N319" s="135" t="s">
        <v>39</v>
      </c>
      <c r="O319" s="136">
        <v>2.177</v>
      </c>
      <c r="P319" s="136">
        <f>O319*H319</f>
        <v>4.7023200000000003</v>
      </c>
      <c r="Q319" s="136">
        <v>0</v>
      </c>
      <c r="R319" s="136">
        <f>Q319*H319</f>
        <v>0</v>
      </c>
      <c r="S319" s="136">
        <v>1.92</v>
      </c>
      <c r="T319" s="137">
        <f>S319*H319</f>
        <v>4.1471999999999998</v>
      </c>
      <c r="AR319" s="138" t="s">
        <v>146</v>
      </c>
      <c r="AT319" s="138" t="s">
        <v>141</v>
      </c>
      <c r="AU319" s="138" t="s">
        <v>77</v>
      </c>
      <c r="AY319" s="17" t="s">
        <v>139</v>
      </c>
      <c r="BE319" s="139">
        <f>IF(N319="základní",J319,0)</f>
        <v>9072</v>
      </c>
      <c r="BF319" s="139">
        <f>IF(N319="snížená",J319,0)</f>
        <v>0</v>
      </c>
      <c r="BG319" s="139">
        <f>IF(N319="zákl. přenesená",J319,0)</f>
        <v>0</v>
      </c>
      <c r="BH319" s="139">
        <f>IF(N319="sníž. přenesená",J319,0)</f>
        <v>0</v>
      </c>
      <c r="BI319" s="139">
        <f>IF(N319="nulová",J319,0)</f>
        <v>0</v>
      </c>
      <c r="BJ319" s="17" t="s">
        <v>75</v>
      </c>
      <c r="BK319" s="139">
        <f>ROUND(I319*H319,2)</f>
        <v>9072</v>
      </c>
      <c r="BL319" s="17" t="s">
        <v>146</v>
      </c>
      <c r="BM319" s="138" t="s">
        <v>413</v>
      </c>
    </row>
    <row r="320" spans="2:65" s="1" customFormat="1" x14ac:dyDescent="0.2">
      <c r="B320" s="29"/>
      <c r="D320" s="140" t="s">
        <v>147</v>
      </c>
      <c r="F320" s="141" t="s">
        <v>414</v>
      </c>
      <c r="L320" s="29"/>
      <c r="M320" s="142"/>
      <c r="T320" s="49"/>
      <c r="AT320" s="17" t="s">
        <v>147</v>
      </c>
      <c r="AU320" s="17" t="s">
        <v>77</v>
      </c>
    </row>
    <row r="321" spans="2:65" s="12" customFormat="1" x14ac:dyDescent="0.2">
      <c r="B321" s="143"/>
      <c r="D321" s="144" t="s">
        <v>149</v>
      </c>
      <c r="E321" s="145" t="s">
        <v>3</v>
      </c>
      <c r="F321" s="146" t="s">
        <v>415</v>
      </c>
      <c r="H321" s="147">
        <v>2.16</v>
      </c>
      <c r="L321" s="143"/>
      <c r="M321" s="148"/>
      <c r="T321" s="149"/>
      <c r="AT321" s="145" t="s">
        <v>149</v>
      </c>
      <c r="AU321" s="145" t="s">
        <v>77</v>
      </c>
      <c r="AV321" s="12" t="s">
        <v>77</v>
      </c>
      <c r="AW321" s="12" t="s">
        <v>30</v>
      </c>
      <c r="AX321" s="12" t="s">
        <v>75</v>
      </c>
      <c r="AY321" s="145" t="s">
        <v>139</v>
      </c>
    </row>
    <row r="322" spans="2:65" s="1" customFormat="1" ht="44.25" customHeight="1" x14ac:dyDescent="0.2">
      <c r="B322" s="127"/>
      <c r="C322" s="128" t="s">
        <v>416</v>
      </c>
      <c r="D322" s="128" t="s">
        <v>141</v>
      </c>
      <c r="E322" s="129" t="s">
        <v>417</v>
      </c>
      <c r="F322" s="130" t="s">
        <v>418</v>
      </c>
      <c r="G322" s="131" t="s">
        <v>180</v>
      </c>
      <c r="H322" s="132">
        <v>37.5</v>
      </c>
      <c r="I322" s="133">
        <v>892</v>
      </c>
      <c r="J322" s="133">
        <f>ROUND(I322*H322,2)</f>
        <v>33450</v>
      </c>
      <c r="K322" s="130" t="s">
        <v>145</v>
      </c>
      <c r="L322" s="29"/>
      <c r="M322" s="134" t="s">
        <v>3</v>
      </c>
      <c r="N322" s="135" t="s">
        <v>39</v>
      </c>
      <c r="O322" s="136">
        <v>0.25800000000000001</v>
      </c>
      <c r="P322" s="136">
        <f>O322*H322</f>
        <v>9.6750000000000007</v>
      </c>
      <c r="Q322" s="136">
        <v>2.7599999999999999E-3</v>
      </c>
      <c r="R322" s="136">
        <f>Q322*H322</f>
        <v>0.10349999999999999</v>
      </c>
      <c r="S322" s="136">
        <v>0</v>
      </c>
      <c r="T322" s="137">
        <f>S322*H322</f>
        <v>0</v>
      </c>
      <c r="AR322" s="138" t="s">
        <v>146</v>
      </c>
      <c r="AT322" s="138" t="s">
        <v>141</v>
      </c>
      <c r="AU322" s="138" t="s">
        <v>77</v>
      </c>
      <c r="AY322" s="17" t="s">
        <v>139</v>
      </c>
      <c r="BE322" s="139">
        <f>IF(N322="základní",J322,0)</f>
        <v>33450</v>
      </c>
      <c r="BF322" s="139">
        <f>IF(N322="snížená",J322,0)</f>
        <v>0</v>
      </c>
      <c r="BG322" s="139">
        <f>IF(N322="zákl. přenesená",J322,0)</f>
        <v>0</v>
      </c>
      <c r="BH322" s="139">
        <f>IF(N322="sníž. přenesená",J322,0)</f>
        <v>0</v>
      </c>
      <c r="BI322" s="139">
        <f>IF(N322="nulová",J322,0)</f>
        <v>0</v>
      </c>
      <c r="BJ322" s="17" t="s">
        <v>75</v>
      </c>
      <c r="BK322" s="139">
        <f>ROUND(I322*H322,2)</f>
        <v>33450</v>
      </c>
      <c r="BL322" s="17" t="s">
        <v>146</v>
      </c>
      <c r="BM322" s="138" t="s">
        <v>419</v>
      </c>
    </row>
    <row r="323" spans="2:65" s="1" customFormat="1" x14ac:dyDescent="0.2">
      <c r="B323" s="29"/>
      <c r="D323" s="140" t="s">
        <v>147</v>
      </c>
      <c r="F323" s="141" t="s">
        <v>420</v>
      </c>
      <c r="L323" s="29"/>
      <c r="M323" s="142"/>
      <c r="T323" s="49"/>
      <c r="AT323" s="17" t="s">
        <v>147</v>
      </c>
      <c r="AU323" s="17" t="s">
        <v>77</v>
      </c>
    </row>
    <row r="324" spans="2:65" s="14" customFormat="1" x14ac:dyDescent="0.2">
      <c r="B324" s="156"/>
      <c r="D324" s="144" t="s">
        <v>149</v>
      </c>
      <c r="E324" s="157" t="s">
        <v>3</v>
      </c>
      <c r="F324" s="158" t="s">
        <v>202</v>
      </c>
      <c r="H324" s="157" t="s">
        <v>3</v>
      </c>
      <c r="L324" s="156"/>
      <c r="M324" s="159"/>
      <c r="T324" s="160"/>
      <c r="AT324" s="157" t="s">
        <v>149</v>
      </c>
      <c r="AU324" s="157" t="s">
        <v>77</v>
      </c>
      <c r="AV324" s="14" t="s">
        <v>75</v>
      </c>
      <c r="AW324" s="14" t="s">
        <v>30</v>
      </c>
      <c r="AX324" s="14" t="s">
        <v>68</v>
      </c>
      <c r="AY324" s="157" t="s">
        <v>139</v>
      </c>
    </row>
    <row r="325" spans="2:65" s="12" customFormat="1" x14ac:dyDescent="0.2">
      <c r="B325" s="143"/>
      <c r="D325" s="144" t="s">
        <v>149</v>
      </c>
      <c r="E325" s="145" t="s">
        <v>3</v>
      </c>
      <c r="F325" s="146" t="s">
        <v>421</v>
      </c>
      <c r="H325" s="147">
        <v>32.5</v>
      </c>
      <c r="L325" s="143"/>
      <c r="M325" s="148"/>
      <c r="T325" s="149"/>
      <c r="AT325" s="145" t="s">
        <v>149</v>
      </c>
      <c r="AU325" s="145" t="s">
        <v>77</v>
      </c>
      <c r="AV325" s="12" t="s">
        <v>77</v>
      </c>
      <c r="AW325" s="12" t="s">
        <v>30</v>
      </c>
      <c r="AX325" s="12" t="s">
        <v>68</v>
      </c>
      <c r="AY325" s="145" t="s">
        <v>139</v>
      </c>
    </row>
    <row r="326" spans="2:65" s="14" customFormat="1" x14ac:dyDescent="0.2">
      <c r="B326" s="156"/>
      <c r="D326" s="144" t="s">
        <v>149</v>
      </c>
      <c r="E326" s="157" t="s">
        <v>3</v>
      </c>
      <c r="F326" s="158" t="s">
        <v>209</v>
      </c>
      <c r="H326" s="157" t="s">
        <v>3</v>
      </c>
      <c r="L326" s="156"/>
      <c r="M326" s="159"/>
      <c r="T326" s="160"/>
      <c r="AT326" s="157" t="s">
        <v>149</v>
      </c>
      <c r="AU326" s="157" t="s">
        <v>77</v>
      </c>
      <c r="AV326" s="14" t="s">
        <v>75</v>
      </c>
      <c r="AW326" s="14" t="s">
        <v>30</v>
      </c>
      <c r="AX326" s="14" t="s">
        <v>68</v>
      </c>
      <c r="AY326" s="157" t="s">
        <v>139</v>
      </c>
    </row>
    <row r="327" spans="2:65" s="12" customFormat="1" x14ac:dyDescent="0.2">
      <c r="B327" s="143"/>
      <c r="D327" s="144" t="s">
        <v>149</v>
      </c>
      <c r="E327" s="145" t="s">
        <v>3</v>
      </c>
      <c r="F327" s="146" t="s">
        <v>422</v>
      </c>
      <c r="H327" s="147">
        <v>5</v>
      </c>
      <c r="L327" s="143"/>
      <c r="M327" s="148"/>
      <c r="T327" s="149"/>
      <c r="AT327" s="145" t="s">
        <v>149</v>
      </c>
      <c r="AU327" s="145" t="s">
        <v>77</v>
      </c>
      <c r="AV327" s="12" t="s">
        <v>77</v>
      </c>
      <c r="AW327" s="12" t="s">
        <v>30</v>
      </c>
      <c r="AX327" s="12" t="s">
        <v>68</v>
      </c>
      <c r="AY327" s="145" t="s">
        <v>139</v>
      </c>
    </row>
    <row r="328" spans="2:65" s="13" customFormat="1" x14ac:dyDescent="0.2">
      <c r="B328" s="150"/>
      <c r="D328" s="144" t="s">
        <v>149</v>
      </c>
      <c r="E328" s="151" t="s">
        <v>3</v>
      </c>
      <c r="F328" s="152" t="s">
        <v>151</v>
      </c>
      <c r="H328" s="153">
        <v>37.5</v>
      </c>
      <c r="L328" s="150"/>
      <c r="M328" s="154"/>
      <c r="T328" s="155"/>
      <c r="AT328" s="151" t="s">
        <v>149</v>
      </c>
      <c r="AU328" s="151" t="s">
        <v>77</v>
      </c>
      <c r="AV328" s="13" t="s">
        <v>146</v>
      </c>
      <c r="AW328" s="13" t="s">
        <v>30</v>
      </c>
      <c r="AX328" s="13" t="s">
        <v>75</v>
      </c>
      <c r="AY328" s="151" t="s">
        <v>139</v>
      </c>
    </row>
    <row r="329" spans="2:65" s="1" customFormat="1" ht="37.950000000000003" customHeight="1" x14ac:dyDescent="0.2">
      <c r="B329" s="127"/>
      <c r="C329" s="128" t="s">
        <v>265</v>
      </c>
      <c r="D329" s="128" t="s">
        <v>141</v>
      </c>
      <c r="E329" s="129" t="s">
        <v>423</v>
      </c>
      <c r="F329" s="130" t="s">
        <v>424</v>
      </c>
      <c r="G329" s="131" t="s">
        <v>425</v>
      </c>
      <c r="H329" s="132">
        <v>35</v>
      </c>
      <c r="I329" s="133">
        <v>234</v>
      </c>
      <c r="J329" s="133">
        <f>ROUND(I329*H329,2)</f>
        <v>8190</v>
      </c>
      <c r="K329" s="130" t="s">
        <v>145</v>
      </c>
      <c r="L329" s="29"/>
      <c r="M329" s="134" t="s">
        <v>3</v>
      </c>
      <c r="N329" s="135" t="s">
        <v>39</v>
      </c>
      <c r="O329" s="136">
        <v>0.68300000000000005</v>
      </c>
      <c r="P329" s="136">
        <f>O329*H329</f>
        <v>23.905000000000001</v>
      </c>
      <c r="Q329" s="136">
        <v>0</v>
      </c>
      <c r="R329" s="136">
        <f>Q329*H329</f>
        <v>0</v>
      </c>
      <c r="S329" s="136">
        <v>0</v>
      </c>
      <c r="T329" s="137">
        <f>S329*H329</f>
        <v>0</v>
      </c>
      <c r="AR329" s="138" t="s">
        <v>146</v>
      </c>
      <c r="AT329" s="138" t="s">
        <v>141</v>
      </c>
      <c r="AU329" s="138" t="s">
        <v>77</v>
      </c>
      <c r="AY329" s="17" t="s">
        <v>139</v>
      </c>
      <c r="BE329" s="139">
        <f>IF(N329="základní",J329,0)</f>
        <v>8190</v>
      </c>
      <c r="BF329" s="139">
        <f>IF(N329="snížená",J329,0)</f>
        <v>0</v>
      </c>
      <c r="BG329" s="139">
        <f>IF(N329="zákl. přenesená",J329,0)</f>
        <v>0</v>
      </c>
      <c r="BH329" s="139">
        <f>IF(N329="sníž. přenesená",J329,0)</f>
        <v>0</v>
      </c>
      <c r="BI329" s="139">
        <f>IF(N329="nulová",J329,0)</f>
        <v>0</v>
      </c>
      <c r="BJ329" s="17" t="s">
        <v>75</v>
      </c>
      <c r="BK329" s="139">
        <f>ROUND(I329*H329,2)</f>
        <v>8190</v>
      </c>
      <c r="BL329" s="17" t="s">
        <v>146</v>
      </c>
      <c r="BM329" s="138" t="s">
        <v>426</v>
      </c>
    </row>
    <row r="330" spans="2:65" s="1" customFormat="1" x14ac:dyDescent="0.2">
      <c r="B330" s="29"/>
      <c r="D330" s="140" t="s">
        <v>147</v>
      </c>
      <c r="F330" s="141" t="s">
        <v>427</v>
      </c>
      <c r="L330" s="29"/>
      <c r="M330" s="142"/>
      <c r="T330" s="49"/>
      <c r="AT330" s="17" t="s">
        <v>147</v>
      </c>
      <c r="AU330" s="17" t="s">
        <v>77</v>
      </c>
    </row>
    <row r="331" spans="2:65" s="12" customFormat="1" x14ac:dyDescent="0.2">
      <c r="B331" s="143"/>
      <c r="D331" s="144" t="s">
        <v>149</v>
      </c>
      <c r="E331" s="145" t="s">
        <v>3</v>
      </c>
      <c r="F331" s="146" t="s">
        <v>428</v>
      </c>
      <c r="H331" s="147">
        <v>35</v>
      </c>
      <c r="L331" s="143"/>
      <c r="M331" s="148"/>
      <c r="T331" s="149"/>
      <c r="AT331" s="145" t="s">
        <v>149</v>
      </c>
      <c r="AU331" s="145" t="s">
        <v>77</v>
      </c>
      <c r="AV331" s="12" t="s">
        <v>77</v>
      </c>
      <c r="AW331" s="12" t="s">
        <v>30</v>
      </c>
      <c r="AX331" s="12" t="s">
        <v>68</v>
      </c>
      <c r="AY331" s="145" t="s">
        <v>139</v>
      </c>
    </row>
    <row r="332" spans="2:65" s="13" customFormat="1" x14ac:dyDescent="0.2">
      <c r="B332" s="150"/>
      <c r="D332" s="144" t="s">
        <v>149</v>
      </c>
      <c r="E332" s="151" t="s">
        <v>3</v>
      </c>
      <c r="F332" s="152" t="s">
        <v>151</v>
      </c>
      <c r="H332" s="153">
        <v>35</v>
      </c>
      <c r="L332" s="150"/>
      <c r="M332" s="154"/>
      <c r="T332" s="155"/>
      <c r="AT332" s="151" t="s">
        <v>149</v>
      </c>
      <c r="AU332" s="151" t="s">
        <v>77</v>
      </c>
      <c r="AV332" s="13" t="s">
        <v>146</v>
      </c>
      <c r="AW332" s="13" t="s">
        <v>30</v>
      </c>
      <c r="AX332" s="13" t="s">
        <v>75</v>
      </c>
      <c r="AY332" s="151" t="s">
        <v>139</v>
      </c>
    </row>
    <row r="333" spans="2:65" s="1" customFormat="1" ht="16.5" customHeight="1" x14ac:dyDescent="0.2">
      <c r="B333" s="127"/>
      <c r="C333" s="161" t="s">
        <v>429</v>
      </c>
      <c r="D333" s="161" t="s">
        <v>287</v>
      </c>
      <c r="E333" s="162" t="s">
        <v>430</v>
      </c>
      <c r="F333" s="163" t="s">
        <v>431</v>
      </c>
      <c r="G333" s="164" t="s">
        <v>425</v>
      </c>
      <c r="H333" s="165">
        <v>18</v>
      </c>
      <c r="I333" s="166">
        <v>117</v>
      </c>
      <c r="J333" s="166">
        <f>ROUND(I333*H333,2)</f>
        <v>2106</v>
      </c>
      <c r="K333" s="163" t="s">
        <v>145</v>
      </c>
      <c r="L333" s="167"/>
      <c r="M333" s="168" t="s">
        <v>3</v>
      </c>
      <c r="N333" s="169" t="s">
        <v>39</v>
      </c>
      <c r="O333" s="136">
        <v>0</v>
      </c>
      <c r="P333" s="136">
        <f>O333*H333</f>
        <v>0</v>
      </c>
      <c r="Q333" s="136">
        <v>8.8000000000000003E-4</v>
      </c>
      <c r="R333" s="136">
        <f>Q333*H333</f>
        <v>1.584E-2</v>
      </c>
      <c r="S333" s="136">
        <v>0</v>
      </c>
      <c r="T333" s="137">
        <f>S333*H333</f>
        <v>0</v>
      </c>
      <c r="AR333" s="138" t="s">
        <v>165</v>
      </c>
      <c r="AT333" s="138" t="s">
        <v>287</v>
      </c>
      <c r="AU333" s="138" t="s">
        <v>77</v>
      </c>
      <c r="AY333" s="17" t="s">
        <v>139</v>
      </c>
      <c r="BE333" s="139">
        <f>IF(N333="základní",J333,0)</f>
        <v>2106</v>
      </c>
      <c r="BF333" s="139">
        <f>IF(N333="snížená",J333,0)</f>
        <v>0</v>
      </c>
      <c r="BG333" s="139">
        <f>IF(N333="zákl. přenesená",J333,0)</f>
        <v>0</v>
      </c>
      <c r="BH333" s="139">
        <f>IF(N333="sníž. přenesená",J333,0)</f>
        <v>0</v>
      </c>
      <c r="BI333" s="139">
        <f>IF(N333="nulová",J333,0)</f>
        <v>0</v>
      </c>
      <c r="BJ333" s="17" t="s">
        <v>75</v>
      </c>
      <c r="BK333" s="139">
        <f>ROUND(I333*H333,2)</f>
        <v>2106</v>
      </c>
      <c r="BL333" s="17" t="s">
        <v>146</v>
      </c>
      <c r="BM333" s="138" t="s">
        <v>432</v>
      </c>
    </row>
    <row r="334" spans="2:65" s="12" customFormat="1" x14ac:dyDescent="0.2">
      <c r="B334" s="143"/>
      <c r="D334" s="144" t="s">
        <v>149</v>
      </c>
      <c r="E334" s="145" t="s">
        <v>3</v>
      </c>
      <c r="F334" s="146" t="s">
        <v>433</v>
      </c>
      <c r="H334" s="147">
        <v>18</v>
      </c>
      <c r="L334" s="143"/>
      <c r="M334" s="148"/>
      <c r="T334" s="149"/>
      <c r="AT334" s="145" t="s">
        <v>149</v>
      </c>
      <c r="AU334" s="145" t="s">
        <v>77</v>
      </c>
      <c r="AV334" s="12" t="s">
        <v>77</v>
      </c>
      <c r="AW334" s="12" t="s">
        <v>30</v>
      </c>
      <c r="AX334" s="12" t="s">
        <v>68</v>
      </c>
      <c r="AY334" s="145" t="s">
        <v>139</v>
      </c>
    </row>
    <row r="335" spans="2:65" s="13" customFormat="1" x14ac:dyDescent="0.2">
      <c r="B335" s="150"/>
      <c r="D335" s="144" t="s">
        <v>149</v>
      </c>
      <c r="E335" s="151" t="s">
        <v>3</v>
      </c>
      <c r="F335" s="152" t="s">
        <v>151</v>
      </c>
      <c r="H335" s="153">
        <v>18</v>
      </c>
      <c r="L335" s="150"/>
      <c r="M335" s="154"/>
      <c r="T335" s="155"/>
      <c r="AT335" s="151" t="s">
        <v>149</v>
      </c>
      <c r="AU335" s="151" t="s">
        <v>77</v>
      </c>
      <c r="AV335" s="13" t="s">
        <v>146</v>
      </c>
      <c r="AW335" s="13" t="s">
        <v>30</v>
      </c>
      <c r="AX335" s="13" t="s">
        <v>75</v>
      </c>
      <c r="AY335" s="151" t="s">
        <v>139</v>
      </c>
    </row>
    <row r="336" spans="2:65" s="1" customFormat="1" ht="16.5" customHeight="1" x14ac:dyDescent="0.2">
      <c r="B336" s="127"/>
      <c r="C336" s="161" t="s">
        <v>270</v>
      </c>
      <c r="D336" s="161" t="s">
        <v>287</v>
      </c>
      <c r="E336" s="162" t="s">
        <v>434</v>
      </c>
      <c r="F336" s="163" t="s">
        <v>435</v>
      </c>
      <c r="G336" s="164" t="s">
        <v>425</v>
      </c>
      <c r="H336" s="165">
        <v>9</v>
      </c>
      <c r="I336" s="166">
        <v>120</v>
      </c>
      <c r="J336" s="166">
        <f>ROUND(I336*H336,2)</f>
        <v>1080</v>
      </c>
      <c r="K336" s="163" t="s">
        <v>145</v>
      </c>
      <c r="L336" s="167"/>
      <c r="M336" s="168" t="s">
        <v>3</v>
      </c>
      <c r="N336" s="169" t="s">
        <v>39</v>
      </c>
      <c r="O336" s="136">
        <v>0</v>
      </c>
      <c r="P336" s="136">
        <f>O336*H336</f>
        <v>0</v>
      </c>
      <c r="Q336" s="136">
        <v>6.4999999999999997E-4</v>
      </c>
      <c r="R336" s="136">
        <f>Q336*H336</f>
        <v>5.8499999999999993E-3</v>
      </c>
      <c r="S336" s="136">
        <v>0</v>
      </c>
      <c r="T336" s="137">
        <f>S336*H336</f>
        <v>0</v>
      </c>
      <c r="AR336" s="138" t="s">
        <v>165</v>
      </c>
      <c r="AT336" s="138" t="s">
        <v>287</v>
      </c>
      <c r="AU336" s="138" t="s">
        <v>77</v>
      </c>
      <c r="AY336" s="17" t="s">
        <v>139</v>
      </c>
      <c r="BE336" s="139">
        <f>IF(N336="základní",J336,0)</f>
        <v>1080</v>
      </c>
      <c r="BF336" s="139">
        <f>IF(N336="snížená",J336,0)</f>
        <v>0</v>
      </c>
      <c r="BG336" s="139">
        <f>IF(N336="zákl. přenesená",J336,0)</f>
        <v>0</v>
      </c>
      <c r="BH336" s="139">
        <f>IF(N336="sníž. přenesená",J336,0)</f>
        <v>0</v>
      </c>
      <c r="BI336" s="139">
        <f>IF(N336="nulová",J336,0)</f>
        <v>0</v>
      </c>
      <c r="BJ336" s="17" t="s">
        <v>75</v>
      </c>
      <c r="BK336" s="139">
        <f>ROUND(I336*H336,2)</f>
        <v>1080</v>
      </c>
      <c r="BL336" s="17" t="s">
        <v>146</v>
      </c>
      <c r="BM336" s="138" t="s">
        <v>436</v>
      </c>
    </row>
    <row r="337" spans="2:65" s="12" customFormat="1" x14ac:dyDescent="0.2">
      <c r="B337" s="143"/>
      <c r="D337" s="144" t="s">
        <v>149</v>
      </c>
      <c r="E337" s="145" t="s">
        <v>3</v>
      </c>
      <c r="F337" s="146" t="s">
        <v>437</v>
      </c>
      <c r="H337" s="147">
        <v>9</v>
      </c>
      <c r="L337" s="143"/>
      <c r="M337" s="148"/>
      <c r="T337" s="149"/>
      <c r="AT337" s="145" t="s">
        <v>149</v>
      </c>
      <c r="AU337" s="145" t="s">
        <v>77</v>
      </c>
      <c r="AV337" s="12" t="s">
        <v>77</v>
      </c>
      <c r="AW337" s="12" t="s">
        <v>30</v>
      </c>
      <c r="AX337" s="12" t="s">
        <v>68</v>
      </c>
      <c r="AY337" s="145" t="s">
        <v>139</v>
      </c>
    </row>
    <row r="338" spans="2:65" s="13" customFormat="1" x14ac:dyDescent="0.2">
      <c r="B338" s="150"/>
      <c r="D338" s="144" t="s">
        <v>149</v>
      </c>
      <c r="E338" s="151" t="s">
        <v>3</v>
      </c>
      <c r="F338" s="152" t="s">
        <v>151</v>
      </c>
      <c r="H338" s="153">
        <v>9</v>
      </c>
      <c r="L338" s="150"/>
      <c r="M338" s="154"/>
      <c r="T338" s="155"/>
      <c r="AT338" s="151" t="s">
        <v>149</v>
      </c>
      <c r="AU338" s="151" t="s">
        <v>77</v>
      </c>
      <c r="AV338" s="13" t="s">
        <v>146</v>
      </c>
      <c r="AW338" s="13" t="s">
        <v>30</v>
      </c>
      <c r="AX338" s="13" t="s">
        <v>75</v>
      </c>
      <c r="AY338" s="151" t="s">
        <v>139</v>
      </c>
    </row>
    <row r="339" spans="2:65" s="1" customFormat="1" ht="16.5" customHeight="1" x14ac:dyDescent="0.2">
      <c r="B339" s="127"/>
      <c r="C339" s="161" t="s">
        <v>438</v>
      </c>
      <c r="D339" s="161" t="s">
        <v>287</v>
      </c>
      <c r="E339" s="162" t="s">
        <v>439</v>
      </c>
      <c r="F339" s="163" t="s">
        <v>440</v>
      </c>
      <c r="G339" s="164" t="s">
        <v>425</v>
      </c>
      <c r="H339" s="165">
        <v>4</v>
      </c>
      <c r="I339" s="166">
        <v>105</v>
      </c>
      <c r="J339" s="166">
        <f>ROUND(I339*H339,2)</f>
        <v>420</v>
      </c>
      <c r="K339" s="163" t="s">
        <v>145</v>
      </c>
      <c r="L339" s="167"/>
      <c r="M339" s="168" t="s">
        <v>3</v>
      </c>
      <c r="N339" s="169" t="s">
        <v>39</v>
      </c>
      <c r="O339" s="136">
        <v>0</v>
      </c>
      <c r="P339" s="136">
        <f>O339*H339</f>
        <v>0</v>
      </c>
      <c r="Q339" s="136">
        <v>6.4000000000000005E-4</v>
      </c>
      <c r="R339" s="136">
        <f>Q339*H339</f>
        <v>2.5600000000000002E-3</v>
      </c>
      <c r="S339" s="136">
        <v>0</v>
      </c>
      <c r="T339" s="137">
        <f>S339*H339</f>
        <v>0</v>
      </c>
      <c r="AR339" s="138" t="s">
        <v>165</v>
      </c>
      <c r="AT339" s="138" t="s">
        <v>287</v>
      </c>
      <c r="AU339" s="138" t="s">
        <v>77</v>
      </c>
      <c r="AY339" s="17" t="s">
        <v>139</v>
      </c>
      <c r="BE339" s="139">
        <f>IF(N339="základní",J339,0)</f>
        <v>420</v>
      </c>
      <c r="BF339" s="139">
        <f>IF(N339="snížená",J339,0)</f>
        <v>0</v>
      </c>
      <c r="BG339" s="139">
        <f>IF(N339="zákl. přenesená",J339,0)</f>
        <v>0</v>
      </c>
      <c r="BH339" s="139">
        <f>IF(N339="sníž. přenesená",J339,0)</f>
        <v>0</v>
      </c>
      <c r="BI339" s="139">
        <f>IF(N339="nulová",J339,0)</f>
        <v>0</v>
      </c>
      <c r="BJ339" s="17" t="s">
        <v>75</v>
      </c>
      <c r="BK339" s="139">
        <f>ROUND(I339*H339,2)</f>
        <v>420</v>
      </c>
      <c r="BL339" s="17" t="s">
        <v>146</v>
      </c>
      <c r="BM339" s="138" t="s">
        <v>441</v>
      </c>
    </row>
    <row r="340" spans="2:65" s="12" customFormat="1" x14ac:dyDescent="0.2">
      <c r="B340" s="143"/>
      <c r="D340" s="144" t="s">
        <v>149</v>
      </c>
      <c r="E340" s="145" t="s">
        <v>3</v>
      </c>
      <c r="F340" s="146" t="s">
        <v>146</v>
      </c>
      <c r="H340" s="147">
        <v>4</v>
      </c>
      <c r="L340" s="143"/>
      <c r="M340" s="148"/>
      <c r="T340" s="149"/>
      <c r="AT340" s="145" t="s">
        <v>149</v>
      </c>
      <c r="AU340" s="145" t="s">
        <v>77</v>
      </c>
      <c r="AV340" s="12" t="s">
        <v>77</v>
      </c>
      <c r="AW340" s="12" t="s">
        <v>30</v>
      </c>
      <c r="AX340" s="12" t="s">
        <v>68</v>
      </c>
      <c r="AY340" s="145" t="s">
        <v>139</v>
      </c>
    </row>
    <row r="341" spans="2:65" s="13" customFormat="1" x14ac:dyDescent="0.2">
      <c r="B341" s="150"/>
      <c r="D341" s="144" t="s">
        <v>149</v>
      </c>
      <c r="E341" s="151" t="s">
        <v>3</v>
      </c>
      <c r="F341" s="152" t="s">
        <v>151</v>
      </c>
      <c r="H341" s="153">
        <v>4</v>
      </c>
      <c r="L341" s="150"/>
      <c r="M341" s="154"/>
      <c r="T341" s="155"/>
      <c r="AT341" s="151" t="s">
        <v>149</v>
      </c>
      <c r="AU341" s="151" t="s">
        <v>77</v>
      </c>
      <c r="AV341" s="13" t="s">
        <v>146</v>
      </c>
      <c r="AW341" s="13" t="s">
        <v>30</v>
      </c>
      <c r="AX341" s="13" t="s">
        <v>75</v>
      </c>
      <c r="AY341" s="151" t="s">
        <v>139</v>
      </c>
    </row>
    <row r="342" spans="2:65" s="1" customFormat="1" ht="16.5" customHeight="1" x14ac:dyDescent="0.2">
      <c r="B342" s="127"/>
      <c r="C342" s="161" t="s">
        <v>276</v>
      </c>
      <c r="D342" s="161" t="s">
        <v>287</v>
      </c>
      <c r="E342" s="162" t="s">
        <v>442</v>
      </c>
      <c r="F342" s="163" t="s">
        <v>443</v>
      </c>
      <c r="G342" s="164" t="s">
        <v>425</v>
      </c>
      <c r="H342" s="165">
        <v>4</v>
      </c>
      <c r="I342" s="166">
        <v>73</v>
      </c>
      <c r="J342" s="166">
        <f>ROUND(I342*H342,2)</f>
        <v>292</v>
      </c>
      <c r="K342" s="163" t="s">
        <v>145</v>
      </c>
      <c r="L342" s="167"/>
      <c r="M342" s="168" t="s">
        <v>3</v>
      </c>
      <c r="N342" s="169" t="s">
        <v>39</v>
      </c>
      <c r="O342" s="136">
        <v>0</v>
      </c>
      <c r="P342" s="136">
        <f>O342*H342</f>
        <v>0</v>
      </c>
      <c r="Q342" s="136">
        <v>4.6000000000000001E-4</v>
      </c>
      <c r="R342" s="136">
        <f>Q342*H342</f>
        <v>1.8400000000000001E-3</v>
      </c>
      <c r="S342" s="136">
        <v>0</v>
      </c>
      <c r="T342" s="137">
        <f>S342*H342</f>
        <v>0</v>
      </c>
      <c r="AR342" s="138" t="s">
        <v>165</v>
      </c>
      <c r="AT342" s="138" t="s">
        <v>287</v>
      </c>
      <c r="AU342" s="138" t="s">
        <v>77</v>
      </c>
      <c r="AY342" s="17" t="s">
        <v>139</v>
      </c>
      <c r="BE342" s="139">
        <f>IF(N342="základní",J342,0)</f>
        <v>292</v>
      </c>
      <c r="BF342" s="139">
        <f>IF(N342="snížená",J342,0)</f>
        <v>0</v>
      </c>
      <c r="BG342" s="139">
        <f>IF(N342="zákl. přenesená",J342,0)</f>
        <v>0</v>
      </c>
      <c r="BH342" s="139">
        <f>IF(N342="sníž. přenesená",J342,0)</f>
        <v>0</v>
      </c>
      <c r="BI342" s="139">
        <f>IF(N342="nulová",J342,0)</f>
        <v>0</v>
      </c>
      <c r="BJ342" s="17" t="s">
        <v>75</v>
      </c>
      <c r="BK342" s="139">
        <f>ROUND(I342*H342,2)</f>
        <v>292</v>
      </c>
      <c r="BL342" s="17" t="s">
        <v>146</v>
      </c>
      <c r="BM342" s="138" t="s">
        <v>444</v>
      </c>
    </row>
    <row r="343" spans="2:65" s="12" customFormat="1" x14ac:dyDescent="0.2">
      <c r="B343" s="143"/>
      <c r="D343" s="144" t="s">
        <v>149</v>
      </c>
      <c r="E343" s="145" t="s">
        <v>3</v>
      </c>
      <c r="F343" s="146" t="s">
        <v>146</v>
      </c>
      <c r="H343" s="147">
        <v>4</v>
      </c>
      <c r="L343" s="143"/>
      <c r="M343" s="148"/>
      <c r="T343" s="149"/>
      <c r="AT343" s="145" t="s">
        <v>149</v>
      </c>
      <c r="AU343" s="145" t="s">
        <v>77</v>
      </c>
      <c r="AV343" s="12" t="s">
        <v>77</v>
      </c>
      <c r="AW343" s="12" t="s">
        <v>30</v>
      </c>
      <c r="AX343" s="12" t="s">
        <v>68</v>
      </c>
      <c r="AY343" s="145" t="s">
        <v>139</v>
      </c>
    </row>
    <row r="344" spans="2:65" s="13" customFormat="1" x14ac:dyDescent="0.2">
      <c r="B344" s="150"/>
      <c r="D344" s="144" t="s">
        <v>149</v>
      </c>
      <c r="E344" s="151" t="s">
        <v>3</v>
      </c>
      <c r="F344" s="152" t="s">
        <v>151</v>
      </c>
      <c r="H344" s="153">
        <v>4</v>
      </c>
      <c r="L344" s="150"/>
      <c r="M344" s="154"/>
      <c r="T344" s="155"/>
      <c r="AT344" s="151" t="s">
        <v>149</v>
      </c>
      <c r="AU344" s="151" t="s">
        <v>77</v>
      </c>
      <c r="AV344" s="13" t="s">
        <v>146</v>
      </c>
      <c r="AW344" s="13" t="s">
        <v>30</v>
      </c>
      <c r="AX344" s="13" t="s">
        <v>75</v>
      </c>
      <c r="AY344" s="151" t="s">
        <v>139</v>
      </c>
    </row>
    <row r="345" spans="2:65" s="1" customFormat="1" ht="37.950000000000003" customHeight="1" x14ac:dyDescent="0.2">
      <c r="B345" s="127"/>
      <c r="C345" s="128" t="s">
        <v>445</v>
      </c>
      <c r="D345" s="128" t="s">
        <v>141</v>
      </c>
      <c r="E345" s="129" t="s">
        <v>446</v>
      </c>
      <c r="F345" s="130" t="s">
        <v>447</v>
      </c>
      <c r="G345" s="131" t="s">
        <v>425</v>
      </c>
      <c r="H345" s="132">
        <v>4</v>
      </c>
      <c r="I345" s="133">
        <v>394</v>
      </c>
      <c r="J345" s="133">
        <f>ROUND(I345*H345,2)</f>
        <v>1576</v>
      </c>
      <c r="K345" s="130" t="s">
        <v>145</v>
      </c>
      <c r="L345" s="29"/>
      <c r="M345" s="134" t="s">
        <v>3</v>
      </c>
      <c r="N345" s="135" t="s">
        <v>39</v>
      </c>
      <c r="O345" s="136">
        <v>1.1319999999999999</v>
      </c>
      <c r="P345" s="136">
        <f>O345*H345</f>
        <v>4.5279999999999996</v>
      </c>
      <c r="Q345" s="136">
        <v>1.0000000000000001E-5</v>
      </c>
      <c r="R345" s="136">
        <f>Q345*H345</f>
        <v>4.0000000000000003E-5</v>
      </c>
      <c r="S345" s="136">
        <v>0</v>
      </c>
      <c r="T345" s="137">
        <f>S345*H345</f>
        <v>0</v>
      </c>
      <c r="AR345" s="138" t="s">
        <v>146</v>
      </c>
      <c r="AT345" s="138" t="s">
        <v>141</v>
      </c>
      <c r="AU345" s="138" t="s">
        <v>77</v>
      </c>
      <c r="AY345" s="17" t="s">
        <v>139</v>
      </c>
      <c r="BE345" s="139">
        <f>IF(N345="základní",J345,0)</f>
        <v>1576</v>
      </c>
      <c r="BF345" s="139">
        <f>IF(N345="snížená",J345,0)</f>
        <v>0</v>
      </c>
      <c r="BG345" s="139">
        <f>IF(N345="zákl. přenesená",J345,0)</f>
        <v>0</v>
      </c>
      <c r="BH345" s="139">
        <f>IF(N345="sníž. přenesená",J345,0)</f>
        <v>0</v>
      </c>
      <c r="BI345" s="139">
        <f>IF(N345="nulová",J345,0)</f>
        <v>0</v>
      </c>
      <c r="BJ345" s="17" t="s">
        <v>75</v>
      </c>
      <c r="BK345" s="139">
        <f>ROUND(I345*H345,2)</f>
        <v>1576</v>
      </c>
      <c r="BL345" s="17" t="s">
        <v>146</v>
      </c>
      <c r="BM345" s="138" t="s">
        <v>448</v>
      </c>
    </row>
    <row r="346" spans="2:65" s="1" customFormat="1" x14ac:dyDescent="0.2">
      <c r="B346" s="29"/>
      <c r="D346" s="140" t="s">
        <v>147</v>
      </c>
      <c r="F346" s="141" t="s">
        <v>449</v>
      </c>
      <c r="L346" s="29"/>
      <c r="M346" s="142"/>
      <c r="T346" s="49"/>
      <c r="AT346" s="17" t="s">
        <v>147</v>
      </c>
      <c r="AU346" s="17" t="s">
        <v>77</v>
      </c>
    </row>
    <row r="347" spans="2:65" s="1" customFormat="1" ht="16.5" customHeight="1" x14ac:dyDescent="0.2">
      <c r="B347" s="127"/>
      <c r="C347" s="161" t="s">
        <v>282</v>
      </c>
      <c r="D347" s="161" t="s">
        <v>287</v>
      </c>
      <c r="E347" s="162" t="s">
        <v>450</v>
      </c>
      <c r="F347" s="163" t="s">
        <v>451</v>
      </c>
      <c r="G347" s="164" t="s">
        <v>425</v>
      </c>
      <c r="H347" s="165">
        <v>4</v>
      </c>
      <c r="I347" s="166">
        <v>358</v>
      </c>
      <c r="J347" s="166">
        <f>ROUND(I347*H347,2)</f>
        <v>1432</v>
      </c>
      <c r="K347" s="163" t="s">
        <v>145</v>
      </c>
      <c r="L347" s="167"/>
      <c r="M347" s="168" t="s">
        <v>3</v>
      </c>
      <c r="N347" s="169" t="s">
        <v>39</v>
      </c>
      <c r="O347" s="136">
        <v>0</v>
      </c>
      <c r="P347" s="136">
        <f>O347*H347</f>
        <v>0</v>
      </c>
      <c r="Q347" s="136">
        <v>1.5399999999999999E-3</v>
      </c>
      <c r="R347" s="136">
        <f>Q347*H347</f>
        <v>6.1599999999999997E-3</v>
      </c>
      <c r="S347" s="136">
        <v>0</v>
      </c>
      <c r="T347" s="137">
        <f>S347*H347</f>
        <v>0</v>
      </c>
      <c r="AR347" s="138" t="s">
        <v>165</v>
      </c>
      <c r="AT347" s="138" t="s">
        <v>287</v>
      </c>
      <c r="AU347" s="138" t="s">
        <v>77</v>
      </c>
      <c r="AY347" s="17" t="s">
        <v>139</v>
      </c>
      <c r="BE347" s="139">
        <f>IF(N347="základní",J347,0)</f>
        <v>1432</v>
      </c>
      <c r="BF347" s="139">
        <f>IF(N347="snížená",J347,0)</f>
        <v>0</v>
      </c>
      <c r="BG347" s="139">
        <f>IF(N347="zákl. přenesená",J347,0)</f>
        <v>0</v>
      </c>
      <c r="BH347" s="139">
        <f>IF(N347="sníž. přenesená",J347,0)</f>
        <v>0</v>
      </c>
      <c r="BI347" s="139">
        <f>IF(N347="nulová",J347,0)</f>
        <v>0</v>
      </c>
      <c r="BJ347" s="17" t="s">
        <v>75</v>
      </c>
      <c r="BK347" s="139">
        <f>ROUND(I347*H347,2)</f>
        <v>1432</v>
      </c>
      <c r="BL347" s="17" t="s">
        <v>146</v>
      </c>
      <c r="BM347" s="138" t="s">
        <v>452</v>
      </c>
    </row>
    <row r="348" spans="2:65" s="1" customFormat="1" ht="21.75" customHeight="1" x14ac:dyDescent="0.2">
      <c r="B348" s="127"/>
      <c r="C348" s="128" t="s">
        <v>453</v>
      </c>
      <c r="D348" s="128" t="s">
        <v>141</v>
      </c>
      <c r="E348" s="129" t="s">
        <v>454</v>
      </c>
      <c r="F348" s="130" t="s">
        <v>455</v>
      </c>
      <c r="G348" s="131" t="s">
        <v>180</v>
      </c>
      <c r="H348" s="132">
        <v>37.5</v>
      </c>
      <c r="I348" s="133">
        <v>25</v>
      </c>
      <c r="J348" s="133">
        <f>ROUND(I348*H348,2)</f>
        <v>937.5</v>
      </c>
      <c r="K348" s="130" t="s">
        <v>145</v>
      </c>
      <c r="L348" s="29"/>
      <c r="M348" s="134" t="s">
        <v>3</v>
      </c>
      <c r="N348" s="135" t="s">
        <v>39</v>
      </c>
      <c r="O348" s="136">
        <v>5.5E-2</v>
      </c>
      <c r="P348" s="136">
        <f>O348*H348</f>
        <v>2.0625</v>
      </c>
      <c r="Q348" s="136">
        <v>0</v>
      </c>
      <c r="R348" s="136">
        <f>Q348*H348</f>
        <v>0</v>
      </c>
      <c r="S348" s="136">
        <v>0</v>
      </c>
      <c r="T348" s="137">
        <f>S348*H348</f>
        <v>0</v>
      </c>
      <c r="AR348" s="138" t="s">
        <v>146</v>
      </c>
      <c r="AT348" s="138" t="s">
        <v>141</v>
      </c>
      <c r="AU348" s="138" t="s">
        <v>77</v>
      </c>
      <c r="AY348" s="17" t="s">
        <v>139</v>
      </c>
      <c r="BE348" s="139">
        <f>IF(N348="základní",J348,0)</f>
        <v>937.5</v>
      </c>
      <c r="BF348" s="139">
        <f>IF(N348="snížená",J348,0)</f>
        <v>0</v>
      </c>
      <c r="BG348" s="139">
        <f>IF(N348="zákl. přenesená",J348,0)</f>
        <v>0</v>
      </c>
      <c r="BH348" s="139">
        <f>IF(N348="sníž. přenesená",J348,0)</f>
        <v>0</v>
      </c>
      <c r="BI348" s="139">
        <f>IF(N348="nulová",J348,0)</f>
        <v>0</v>
      </c>
      <c r="BJ348" s="17" t="s">
        <v>75</v>
      </c>
      <c r="BK348" s="139">
        <f>ROUND(I348*H348,2)</f>
        <v>937.5</v>
      </c>
      <c r="BL348" s="17" t="s">
        <v>146</v>
      </c>
      <c r="BM348" s="138" t="s">
        <v>456</v>
      </c>
    </row>
    <row r="349" spans="2:65" s="1" customFormat="1" x14ac:dyDescent="0.2">
      <c r="B349" s="29"/>
      <c r="D349" s="140" t="s">
        <v>147</v>
      </c>
      <c r="F349" s="141" t="s">
        <v>457</v>
      </c>
      <c r="L349" s="29"/>
      <c r="M349" s="142"/>
      <c r="T349" s="49"/>
      <c r="AT349" s="17" t="s">
        <v>147</v>
      </c>
      <c r="AU349" s="17" t="s">
        <v>77</v>
      </c>
    </row>
    <row r="350" spans="2:65" s="1" customFormat="1" ht="24.15" customHeight="1" x14ac:dyDescent="0.2">
      <c r="B350" s="127"/>
      <c r="C350" s="128" t="s">
        <v>290</v>
      </c>
      <c r="D350" s="128" t="s">
        <v>141</v>
      </c>
      <c r="E350" s="129" t="s">
        <v>458</v>
      </c>
      <c r="F350" s="130" t="s">
        <v>459</v>
      </c>
      <c r="G350" s="131" t="s">
        <v>425</v>
      </c>
      <c r="H350" s="132">
        <v>1</v>
      </c>
      <c r="I350" s="133">
        <v>9000</v>
      </c>
      <c r="J350" s="133">
        <f>ROUND(I350*H350,2)</f>
        <v>9000</v>
      </c>
      <c r="K350" s="130" t="s">
        <v>145</v>
      </c>
      <c r="L350" s="29"/>
      <c r="M350" s="134" t="s">
        <v>3</v>
      </c>
      <c r="N350" s="135" t="s">
        <v>39</v>
      </c>
      <c r="O350" s="136">
        <v>10.3</v>
      </c>
      <c r="P350" s="136">
        <f>O350*H350</f>
        <v>10.3</v>
      </c>
      <c r="Q350" s="136">
        <v>0.45937</v>
      </c>
      <c r="R350" s="136">
        <f>Q350*H350</f>
        <v>0.45937</v>
      </c>
      <c r="S350" s="136">
        <v>0</v>
      </c>
      <c r="T350" s="137">
        <f>S350*H350</f>
        <v>0</v>
      </c>
      <c r="AR350" s="138" t="s">
        <v>146</v>
      </c>
      <c r="AT350" s="138" t="s">
        <v>141</v>
      </c>
      <c r="AU350" s="138" t="s">
        <v>77</v>
      </c>
      <c r="AY350" s="17" t="s">
        <v>139</v>
      </c>
      <c r="BE350" s="139">
        <f>IF(N350="základní",J350,0)</f>
        <v>9000</v>
      </c>
      <c r="BF350" s="139">
        <f>IF(N350="snížená",J350,0)</f>
        <v>0</v>
      </c>
      <c r="BG350" s="139">
        <f>IF(N350="zákl. přenesená",J350,0)</f>
        <v>0</v>
      </c>
      <c r="BH350" s="139">
        <f>IF(N350="sníž. přenesená",J350,0)</f>
        <v>0</v>
      </c>
      <c r="BI350" s="139">
        <f>IF(N350="nulová",J350,0)</f>
        <v>0</v>
      </c>
      <c r="BJ350" s="17" t="s">
        <v>75</v>
      </c>
      <c r="BK350" s="139">
        <f>ROUND(I350*H350,2)</f>
        <v>9000</v>
      </c>
      <c r="BL350" s="17" t="s">
        <v>146</v>
      </c>
      <c r="BM350" s="138" t="s">
        <v>460</v>
      </c>
    </row>
    <row r="351" spans="2:65" s="1" customFormat="1" x14ac:dyDescent="0.2">
      <c r="B351" s="29"/>
      <c r="D351" s="140" t="s">
        <v>147</v>
      </c>
      <c r="F351" s="141" t="s">
        <v>461</v>
      </c>
      <c r="L351" s="29"/>
      <c r="M351" s="142"/>
      <c r="T351" s="49"/>
      <c r="AT351" s="17" t="s">
        <v>147</v>
      </c>
      <c r="AU351" s="17" t="s">
        <v>77</v>
      </c>
    </row>
    <row r="352" spans="2:65" s="1" customFormat="1" ht="24.15" customHeight="1" x14ac:dyDescent="0.2">
      <c r="B352" s="127"/>
      <c r="C352" s="128" t="s">
        <v>462</v>
      </c>
      <c r="D352" s="128" t="s">
        <v>141</v>
      </c>
      <c r="E352" s="129" t="s">
        <v>463</v>
      </c>
      <c r="F352" s="130" t="s">
        <v>464</v>
      </c>
      <c r="G352" s="131" t="s">
        <v>425</v>
      </c>
      <c r="H352" s="132">
        <v>5</v>
      </c>
      <c r="I352" s="133">
        <v>2224</v>
      </c>
      <c r="J352" s="133">
        <f t="shared" ref="J352:J357" si="0">ROUND(I352*H352,2)</f>
        <v>11120</v>
      </c>
      <c r="K352" s="130" t="s">
        <v>3</v>
      </c>
      <c r="L352" s="29"/>
      <c r="M352" s="134" t="s">
        <v>3</v>
      </c>
      <c r="N352" s="135" t="s">
        <v>39</v>
      </c>
      <c r="O352" s="136">
        <v>0</v>
      </c>
      <c r="P352" s="136">
        <f t="shared" ref="P352:P357" si="1">O352*H352</f>
        <v>0</v>
      </c>
      <c r="Q352" s="136">
        <v>0</v>
      </c>
      <c r="R352" s="136">
        <f t="shared" ref="R352:R357" si="2">Q352*H352</f>
        <v>0</v>
      </c>
      <c r="S352" s="136">
        <v>0</v>
      </c>
      <c r="T352" s="137">
        <f t="shared" ref="T352:T357" si="3">S352*H352</f>
        <v>0</v>
      </c>
      <c r="AR352" s="138" t="s">
        <v>146</v>
      </c>
      <c r="AT352" s="138" t="s">
        <v>141</v>
      </c>
      <c r="AU352" s="138" t="s">
        <v>77</v>
      </c>
      <c r="AY352" s="17" t="s">
        <v>139</v>
      </c>
      <c r="BE352" s="139">
        <f t="shared" ref="BE352:BE357" si="4">IF(N352="základní",J352,0)</f>
        <v>11120</v>
      </c>
      <c r="BF352" s="139">
        <f t="shared" ref="BF352:BF357" si="5">IF(N352="snížená",J352,0)</f>
        <v>0</v>
      </c>
      <c r="BG352" s="139">
        <f t="shared" ref="BG352:BG357" si="6">IF(N352="zákl. přenesená",J352,0)</f>
        <v>0</v>
      </c>
      <c r="BH352" s="139">
        <f t="shared" ref="BH352:BH357" si="7">IF(N352="sníž. přenesená",J352,0)</f>
        <v>0</v>
      </c>
      <c r="BI352" s="139">
        <f t="shared" ref="BI352:BI357" si="8">IF(N352="nulová",J352,0)</f>
        <v>0</v>
      </c>
      <c r="BJ352" s="17" t="s">
        <v>75</v>
      </c>
      <c r="BK352" s="139">
        <f t="shared" ref="BK352:BK357" si="9">ROUND(I352*H352,2)</f>
        <v>11120</v>
      </c>
      <c r="BL352" s="17" t="s">
        <v>146</v>
      </c>
      <c r="BM352" s="138" t="s">
        <v>465</v>
      </c>
    </row>
    <row r="353" spans="2:65" s="1" customFormat="1" ht="24.15" customHeight="1" x14ac:dyDescent="0.2">
      <c r="B353" s="127"/>
      <c r="C353" s="161" t="s">
        <v>295</v>
      </c>
      <c r="D353" s="161" t="s">
        <v>287</v>
      </c>
      <c r="E353" s="162" t="s">
        <v>466</v>
      </c>
      <c r="F353" s="163" t="s">
        <v>467</v>
      </c>
      <c r="G353" s="164" t="s">
        <v>425</v>
      </c>
      <c r="H353" s="165">
        <v>5</v>
      </c>
      <c r="I353" s="166">
        <v>640</v>
      </c>
      <c r="J353" s="166">
        <f t="shared" si="0"/>
        <v>3200</v>
      </c>
      <c r="K353" s="163" t="s">
        <v>145</v>
      </c>
      <c r="L353" s="167"/>
      <c r="M353" s="168" t="s">
        <v>3</v>
      </c>
      <c r="N353" s="169" t="s">
        <v>39</v>
      </c>
      <c r="O353" s="136">
        <v>0</v>
      </c>
      <c r="P353" s="136">
        <f t="shared" si="1"/>
        <v>0</v>
      </c>
      <c r="Q353" s="136">
        <v>7.1999999999999995E-2</v>
      </c>
      <c r="R353" s="136">
        <f t="shared" si="2"/>
        <v>0.36</v>
      </c>
      <c r="S353" s="136">
        <v>0</v>
      </c>
      <c r="T353" s="137">
        <f t="shared" si="3"/>
        <v>0</v>
      </c>
      <c r="AR353" s="138" t="s">
        <v>165</v>
      </c>
      <c r="AT353" s="138" t="s">
        <v>287</v>
      </c>
      <c r="AU353" s="138" t="s">
        <v>77</v>
      </c>
      <c r="AY353" s="17" t="s">
        <v>139</v>
      </c>
      <c r="BE353" s="139">
        <f t="shared" si="4"/>
        <v>3200</v>
      </c>
      <c r="BF353" s="139">
        <f t="shared" si="5"/>
        <v>0</v>
      </c>
      <c r="BG353" s="139">
        <f t="shared" si="6"/>
        <v>0</v>
      </c>
      <c r="BH353" s="139">
        <f t="shared" si="7"/>
        <v>0</v>
      </c>
      <c r="BI353" s="139">
        <f t="shared" si="8"/>
        <v>0</v>
      </c>
      <c r="BJ353" s="17" t="s">
        <v>75</v>
      </c>
      <c r="BK353" s="139">
        <f t="shared" si="9"/>
        <v>3200</v>
      </c>
      <c r="BL353" s="17" t="s">
        <v>146</v>
      </c>
      <c r="BM353" s="138" t="s">
        <v>468</v>
      </c>
    </row>
    <row r="354" spans="2:65" s="1" customFormat="1" ht="24.15" customHeight="1" x14ac:dyDescent="0.2">
      <c r="B354" s="127"/>
      <c r="C354" s="161" t="s">
        <v>469</v>
      </c>
      <c r="D354" s="161" t="s">
        <v>287</v>
      </c>
      <c r="E354" s="162" t="s">
        <v>470</v>
      </c>
      <c r="F354" s="163" t="s">
        <v>471</v>
      </c>
      <c r="G354" s="164" t="s">
        <v>425</v>
      </c>
      <c r="H354" s="165">
        <v>5</v>
      </c>
      <c r="I354" s="166">
        <v>954</v>
      </c>
      <c r="J354" s="166">
        <f t="shared" si="0"/>
        <v>4770</v>
      </c>
      <c r="K354" s="163" t="s">
        <v>145</v>
      </c>
      <c r="L354" s="167"/>
      <c r="M354" s="168" t="s">
        <v>3</v>
      </c>
      <c r="N354" s="169" t="s">
        <v>39</v>
      </c>
      <c r="O354" s="136">
        <v>0</v>
      </c>
      <c r="P354" s="136">
        <f t="shared" si="1"/>
        <v>0</v>
      </c>
      <c r="Q354" s="136">
        <v>0.08</v>
      </c>
      <c r="R354" s="136">
        <f t="shared" si="2"/>
        <v>0.4</v>
      </c>
      <c r="S354" s="136">
        <v>0</v>
      </c>
      <c r="T354" s="137">
        <f t="shared" si="3"/>
        <v>0</v>
      </c>
      <c r="AR354" s="138" t="s">
        <v>165</v>
      </c>
      <c r="AT354" s="138" t="s">
        <v>287</v>
      </c>
      <c r="AU354" s="138" t="s">
        <v>77</v>
      </c>
      <c r="AY354" s="17" t="s">
        <v>139</v>
      </c>
      <c r="BE354" s="139">
        <f t="shared" si="4"/>
        <v>4770</v>
      </c>
      <c r="BF354" s="139">
        <f t="shared" si="5"/>
        <v>0</v>
      </c>
      <c r="BG354" s="139">
        <f t="shared" si="6"/>
        <v>0</v>
      </c>
      <c r="BH354" s="139">
        <f t="shared" si="7"/>
        <v>0</v>
      </c>
      <c r="BI354" s="139">
        <f t="shared" si="8"/>
        <v>0</v>
      </c>
      <c r="BJ354" s="17" t="s">
        <v>75</v>
      </c>
      <c r="BK354" s="139">
        <f t="shared" si="9"/>
        <v>4770</v>
      </c>
      <c r="BL354" s="17" t="s">
        <v>146</v>
      </c>
      <c r="BM354" s="138" t="s">
        <v>472</v>
      </c>
    </row>
    <row r="355" spans="2:65" s="1" customFormat="1" ht="21.75" customHeight="1" x14ac:dyDescent="0.2">
      <c r="B355" s="127"/>
      <c r="C355" s="161" t="s">
        <v>301</v>
      </c>
      <c r="D355" s="161" t="s">
        <v>287</v>
      </c>
      <c r="E355" s="162" t="s">
        <v>473</v>
      </c>
      <c r="F355" s="163" t="s">
        <v>474</v>
      </c>
      <c r="G355" s="164" t="s">
        <v>425</v>
      </c>
      <c r="H355" s="165">
        <v>5</v>
      </c>
      <c r="I355" s="166">
        <v>559</v>
      </c>
      <c r="J355" s="166">
        <f t="shared" si="0"/>
        <v>2795</v>
      </c>
      <c r="K355" s="163" t="s">
        <v>145</v>
      </c>
      <c r="L355" s="167"/>
      <c r="M355" s="168" t="s">
        <v>3</v>
      </c>
      <c r="N355" s="169" t="s">
        <v>39</v>
      </c>
      <c r="O355" s="136">
        <v>0</v>
      </c>
      <c r="P355" s="136">
        <f t="shared" si="1"/>
        <v>0</v>
      </c>
      <c r="Q355" s="136">
        <v>5.8000000000000003E-2</v>
      </c>
      <c r="R355" s="136">
        <f t="shared" si="2"/>
        <v>0.29000000000000004</v>
      </c>
      <c r="S355" s="136">
        <v>0</v>
      </c>
      <c r="T355" s="137">
        <f t="shared" si="3"/>
        <v>0</v>
      </c>
      <c r="AR355" s="138" t="s">
        <v>165</v>
      </c>
      <c r="AT355" s="138" t="s">
        <v>287</v>
      </c>
      <c r="AU355" s="138" t="s">
        <v>77</v>
      </c>
      <c r="AY355" s="17" t="s">
        <v>139</v>
      </c>
      <c r="BE355" s="139">
        <f t="shared" si="4"/>
        <v>2795</v>
      </c>
      <c r="BF355" s="139">
        <f t="shared" si="5"/>
        <v>0</v>
      </c>
      <c r="BG355" s="139">
        <f t="shared" si="6"/>
        <v>0</v>
      </c>
      <c r="BH355" s="139">
        <f t="shared" si="7"/>
        <v>0</v>
      </c>
      <c r="BI355" s="139">
        <f t="shared" si="8"/>
        <v>0</v>
      </c>
      <c r="BJ355" s="17" t="s">
        <v>75</v>
      </c>
      <c r="BK355" s="139">
        <f t="shared" si="9"/>
        <v>2795</v>
      </c>
      <c r="BL355" s="17" t="s">
        <v>146</v>
      </c>
      <c r="BM355" s="138" t="s">
        <v>475</v>
      </c>
    </row>
    <row r="356" spans="2:65" s="1" customFormat="1" ht="24.15" customHeight="1" x14ac:dyDescent="0.2">
      <c r="B356" s="127"/>
      <c r="C356" s="161" t="s">
        <v>476</v>
      </c>
      <c r="D356" s="161" t="s">
        <v>287</v>
      </c>
      <c r="E356" s="162" t="s">
        <v>477</v>
      </c>
      <c r="F356" s="163" t="s">
        <v>478</v>
      </c>
      <c r="G356" s="164" t="s">
        <v>425</v>
      </c>
      <c r="H356" s="165">
        <v>5</v>
      </c>
      <c r="I356" s="166">
        <v>361</v>
      </c>
      <c r="J356" s="166">
        <f t="shared" si="0"/>
        <v>1805</v>
      </c>
      <c r="K356" s="163" t="s">
        <v>145</v>
      </c>
      <c r="L356" s="167"/>
      <c r="M356" s="168" t="s">
        <v>3</v>
      </c>
      <c r="N356" s="169" t="s">
        <v>39</v>
      </c>
      <c r="O356" s="136">
        <v>0</v>
      </c>
      <c r="P356" s="136">
        <f t="shared" si="1"/>
        <v>0</v>
      </c>
      <c r="Q356" s="136">
        <v>2.7E-2</v>
      </c>
      <c r="R356" s="136">
        <f t="shared" si="2"/>
        <v>0.13500000000000001</v>
      </c>
      <c r="S356" s="136">
        <v>0</v>
      </c>
      <c r="T356" s="137">
        <f t="shared" si="3"/>
        <v>0</v>
      </c>
      <c r="AR356" s="138" t="s">
        <v>165</v>
      </c>
      <c r="AT356" s="138" t="s">
        <v>287</v>
      </c>
      <c r="AU356" s="138" t="s">
        <v>77</v>
      </c>
      <c r="AY356" s="17" t="s">
        <v>139</v>
      </c>
      <c r="BE356" s="139">
        <f t="shared" si="4"/>
        <v>1805</v>
      </c>
      <c r="BF356" s="139">
        <f t="shared" si="5"/>
        <v>0</v>
      </c>
      <c r="BG356" s="139">
        <f t="shared" si="6"/>
        <v>0</v>
      </c>
      <c r="BH356" s="139">
        <f t="shared" si="7"/>
        <v>0</v>
      </c>
      <c r="BI356" s="139">
        <f t="shared" si="8"/>
        <v>0</v>
      </c>
      <c r="BJ356" s="17" t="s">
        <v>75</v>
      </c>
      <c r="BK356" s="139">
        <f t="shared" si="9"/>
        <v>1805</v>
      </c>
      <c r="BL356" s="17" t="s">
        <v>146</v>
      </c>
      <c r="BM356" s="138" t="s">
        <v>479</v>
      </c>
    </row>
    <row r="357" spans="2:65" s="1" customFormat="1" ht="24.15" customHeight="1" x14ac:dyDescent="0.2">
      <c r="B357" s="127"/>
      <c r="C357" s="128" t="s">
        <v>305</v>
      </c>
      <c r="D357" s="128" t="s">
        <v>141</v>
      </c>
      <c r="E357" s="129" t="s">
        <v>480</v>
      </c>
      <c r="F357" s="130" t="s">
        <v>481</v>
      </c>
      <c r="G357" s="131" t="s">
        <v>425</v>
      </c>
      <c r="H357" s="132">
        <v>5</v>
      </c>
      <c r="I357" s="133">
        <v>1205</v>
      </c>
      <c r="J357" s="133">
        <f t="shared" si="0"/>
        <v>6025</v>
      </c>
      <c r="K357" s="130" t="s">
        <v>145</v>
      </c>
      <c r="L357" s="29"/>
      <c r="M357" s="134" t="s">
        <v>3</v>
      </c>
      <c r="N357" s="135" t="s">
        <v>39</v>
      </c>
      <c r="O357" s="136">
        <v>1.867</v>
      </c>
      <c r="P357" s="136">
        <f t="shared" si="1"/>
        <v>9.3350000000000009</v>
      </c>
      <c r="Q357" s="136">
        <v>0.21734000000000001</v>
      </c>
      <c r="R357" s="136">
        <f t="shared" si="2"/>
        <v>1.0867</v>
      </c>
      <c r="S357" s="136">
        <v>0</v>
      </c>
      <c r="T357" s="137">
        <f t="shared" si="3"/>
        <v>0</v>
      </c>
      <c r="AR357" s="138" t="s">
        <v>146</v>
      </c>
      <c r="AT357" s="138" t="s">
        <v>141</v>
      </c>
      <c r="AU357" s="138" t="s">
        <v>77</v>
      </c>
      <c r="AY357" s="17" t="s">
        <v>139</v>
      </c>
      <c r="BE357" s="139">
        <f t="shared" si="4"/>
        <v>6025</v>
      </c>
      <c r="BF357" s="139">
        <f t="shared" si="5"/>
        <v>0</v>
      </c>
      <c r="BG357" s="139">
        <f t="shared" si="6"/>
        <v>0</v>
      </c>
      <c r="BH357" s="139">
        <f t="shared" si="7"/>
        <v>0</v>
      </c>
      <c r="BI357" s="139">
        <f t="shared" si="8"/>
        <v>0</v>
      </c>
      <c r="BJ357" s="17" t="s">
        <v>75</v>
      </c>
      <c r="BK357" s="139">
        <f t="shared" si="9"/>
        <v>6025</v>
      </c>
      <c r="BL357" s="17" t="s">
        <v>146</v>
      </c>
      <c r="BM357" s="138" t="s">
        <v>482</v>
      </c>
    </row>
    <row r="358" spans="2:65" s="1" customFormat="1" x14ac:dyDescent="0.2">
      <c r="B358" s="29"/>
      <c r="D358" s="140" t="s">
        <v>147</v>
      </c>
      <c r="F358" s="141" t="s">
        <v>483</v>
      </c>
      <c r="L358" s="29"/>
      <c r="M358" s="142"/>
      <c r="T358" s="49"/>
      <c r="AT358" s="17" t="s">
        <v>147</v>
      </c>
      <c r="AU358" s="17" t="s">
        <v>77</v>
      </c>
    </row>
    <row r="359" spans="2:65" s="1" customFormat="1" ht="16.5" customHeight="1" x14ac:dyDescent="0.2">
      <c r="B359" s="127"/>
      <c r="C359" s="161" t="s">
        <v>484</v>
      </c>
      <c r="D359" s="161" t="s">
        <v>287</v>
      </c>
      <c r="E359" s="162" t="s">
        <v>485</v>
      </c>
      <c r="F359" s="163" t="s">
        <v>486</v>
      </c>
      <c r="G359" s="164" t="s">
        <v>425</v>
      </c>
      <c r="H359" s="165">
        <v>5</v>
      </c>
      <c r="I359" s="166">
        <v>7129</v>
      </c>
      <c r="J359" s="166">
        <f>ROUND(I359*H359,2)</f>
        <v>35645</v>
      </c>
      <c r="K359" s="163" t="s">
        <v>145</v>
      </c>
      <c r="L359" s="167"/>
      <c r="M359" s="168" t="s">
        <v>3</v>
      </c>
      <c r="N359" s="169" t="s">
        <v>39</v>
      </c>
      <c r="O359" s="136">
        <v>0</v>
      </c>
      <c r="P359" s="136">
        <f>O359*H359</f>
        <v>0</v>
      </c>
      <c r="Q359" s="136">
        <v>5.0599999999999999E-2</v>
      </c>
      <c r="R359" s="136">
        <f>Q359*H359</f>
        <v>0.253</v>
      </c>
      <c r="S359" s="136">
        <v>0</v>
      </c>
      <c r="T359" s="137">
        <f>S359*H359</f>
        <v>0</v>
      </c>
      <c r="AR359" s="138" t="s">
        <v>165</v>
      </c>
      <c r="AT359" s="138" t="s">
        <v>287</v>
      </c>
      <c r="AU359" s="138" t="s">
        <v>77</v>
      </c>
      <c r="AY359" s="17" t="s">
        <v>139</v>
      </c>
      <c r="BE359" s="139">
        <f>IF(N359="základní",J359,0)</f>
        <v>35645</v>
      </c>
      <c r="BF359" s="139">
        <f>IF(N359="snížená",J359,0)</f>
        <v>0</v>
      </c>
      <c r="BG359" s="139">
        <f>IF(N359="zákl. přenesená",J359,0)</f>
        <v>0</v>
      </c>
      <c r="BH359" s="139">
        <f>IF(N359="sníž. přenesená",J359,0)</f>
        <v>0</v>
      </c>
      <c r="BI359" s="139">
        <f>IF(N359="nulová",J359,0)</f>
        <v>0</v>
      </c>
      <c r="BJ359" s="17" t="s">
        <v>75</v>
      </c>
      <c r="BK359" s="139">
        <f>ROUND(I359*H359,2)</f>
        <v>35645</v>
      </c>
      <c r="BL359" s="17" t="s">
        <v>146</v>
      </c>
      <c r="BM359" s="138" t="s">
        <v>487</v>
      </c>
    </row>
    <row r="360" spans="2:65" s="1" customFormat="1" ht="16.5" customHeight="1" x14ac:dyDescent="0.2">
      <c r="B360" s="127"/>
      <c r="C360" s="161" t="s">
        <v>310</v>
      </c>
      <c r="D360" s="161" t="s">
        <v>287</v>
      </c>
      <c r="E360" s="162" t="s">
        <v>488</v>
      </c>
      <c r="F360" s="163" t="s">
        <v>489</v>
      </c>
      <c r="G360" s="164" t="s">
        <v>425</v>
      </c>
      <c r="H360" s="165">
        <v>5</v>
      </c>
      <c r="I360" s="166">
        <v>1149</v>
      </c>
      <c r="J360" s="166">
        <f>ROUND(I360*H360,2)</f>
        <v>5745</v>
      </c>
      <c r="K360" s="163" t="s">
        <v>3</v>
      </c>
      <c r="L360" s="167"/>
      <c r="M360" s="168" t="s">
        <v>3</v>
      </c>
      <c r="N360" s="169" t="s">
        <v>39</v>
      </c>
      <c r="O360" s="136">
        <v>0</v>
      </c>
      <c r="P360" s="136">
        <f>O360*H360</f>
        <v>0</v>
      </c>
      <c r="Q360" s="136">
        <v>0</v>
      </c>
      <c r="R360" s="136">
        <f>Q360*H360</f>
        <v>0</v>
      </c>
      <c r="S360" s="136">
        <v>0</v>
      </c>
      <c r="T360" s="137">
        <f>S360*H360</f>
        <v>0</v>
      </c>
      <c r="AR360" s="138" t="s">
        <v>165</v>
      </c>
      <c r="AT360" s="138" t="s">
        <v>287</v>
      </c>
      <c r="AU360" s="138" t="s">
        <v>77</v>
      </c>
      <c r="AY360" s="17" t="s">
        <v>139</v>
      </c>
      <c r="BE360" s="139">
        <f>IF(N360="základní",J360,0)</f>
        <v>5745</v>
      </c>
      <c r="BF360" s="139">
        <f>IF(N360="snížená",J360,0)</f>
        <v>0</v>
      </c>
      <c r="BG360" s="139">
        <f>IF(N360="zákl. přenesená",J360,0)</f>
        <v>0</v>
      </c>
      <c r="BH360" s="139">
        <f>IF(N360="sníž. přenesená",J360,0)</f>
        <v>0</v>
      </c>
      <c r="BI360" s="139">
        <f>IF(N360="nulová",J360,0)</f>
        <v>0</v>
      </c>
      <c r="BJ360" s="17" t="s">
        <v>75</v>
      </c>
      <c r="BK360" s="139">
        <f>ROUND(I360*H360,2)</f>
        <v>5745</v>
      </c>
      <c r="BL360" s="17" t="s">
        <v>146</v>
      </c>
      <c r="BM360" s="138" t="s">
        <v>490</v>
      </c>
    </row>
    <row r="361" spans="2:65" s="1" customFormat="1" ht="21.75" customHeight="1" x14ac:dyDescent="0.2">
      <c r="B361" s="127"/>
      <c r="C361" s="161" t="s">
        <v>491</v>
      </c>
      <c r="D361" s="161" t="s">
        <v>287</v>
      </c>
      <c r="E361" s="162" t="s">
        <v>492</v>
      </c>
      <c r="F361" s="163" t="s">
        <v>493</v>
      </c>
      <c r="G361" s="164" t="s">
        <v>425</v>
      </c>
      <c r="H361" s="165">
        <v>5</v>
      </c>
      <c r="I361" s="166">
        <v>729</v>
      </c>
      <c r="J361" s="166">
        <f>ROUND(I361*H361,2)</f>
        <v>3645</v>
      </c>
      <c r="K361" s="163" t="s">
        <v>3</v>
      </c>
      <c r="L361" s="167"/>
      <c r="M361" s="168" t="s">
        <v>3</v>
      </c>
      <c r="N361" s="169" t="s">
        <v>39</v>
      </c>
      <c r="O361" s="136">
        <v>0</v>
      </c>
      <c r="P361" s="136">
        <f>O361*H361</f>
        <v>0</v>
      </c>
      <c r="Q361" s="136">
        <v>4.0000000000000001E-3</v>
      </c>
      <c r="R361" s="136">
        <f>Q361*H361</f>
        <v>0.02</v>
      </c>
      <c r="S361" s="136">
        <v>0</v>
      </c>
      <c r="T361" s="137">
        <f>S361*H361</f>
        <v>0</v>
      </c>
      <c r="AR361" s="138" t="s">
        <v>165</v>
      </c>
      <c r="AT361" s="138" t="s">
        <v>287</v>
      </c>
      <c r="AU361" s="138" t="s">
        <v>77</v>
      </c>
      <c r="AY361" s="17" t="s">
        <v>139</v>
      </c>
      <c r="BE361" s="139">
        <f>IF(N361="základní",J361,0)</f>
        <v>3645</v>
      </c>
      <c r="BF361" s="139">
        <f>IF(N361="snížená",J361,0)</f>
        <v>0</v>
      </c>
      <c r="BG361" s="139">
        <f>IF(N361="zákl. přenesená",J361,0)</f>
        <v>0</v>
      </c>
      <c r="BH361" s="139">
        <f>IF(N361="sníž. přenesená",J361,0)</f>
        <v>0</v>
      </c>
      <c r="BI361" s="139">
        <f>IF(N361="nulová",J361,0)</f>
        <v>0</v>
      </c>
      <c r="BJ361" s="17" t="s">
        <v>75</v>
      </c>
      <c r="BK361" s="139">
        <f>ROUND(I361*H361,2)</f>
        <v>3645</v>
      </c>
      <c r="BL361" s="17" t="s">
        <v>146</v>
      </c>
      <c r="BM361" s="138" t="s">
        <v>494</v>
      </c>
    </row>
    <row r="362" spans="2:65" s="1" customFormat="1" ht="24.15" customHeight="1" x14ac:dyDescent="0.2">
      <c r="B362" s="127"/>
      <c r="C362" s="128" t="s">
        <v>316</v>
      </c>
      <c r="D362" s="128" t="s">
        <v>141</v>
      </c>
      <c r="E362" s="129" t="s">
        <v>495</v>
      </c>
      <c r="F362" s="130" t="s">
        <v>496</v>
      </c>
      <c r="G362" s="131" t="s">
        <v>425</v>
      </c>
      <c r="H362" s="132">
        <v>5</v>
      </c>
      <c r="I362" s="133">
        <v>490</v>
      </c>
      <c r="J362" s="133">
        <f>ROUND(I362*H362,2)</f>
        <v>2450</v>
      </c>
      <c r="K362" s="130" t="s">
        <v>145</v>
      </c>
      <c r="L362" s="29"/>
      <c r="M362" s="134" t="s">
        <v>3</v>
      </c>
      <c r="N362" s="135" t="s">
        <v>39</v>
      </c>
      <c r="O362" s="136">
        <v>0.73199999999999998</v>
      </c>
      <c r="P362" s="136">
        <f>O362*H362</f>
        <v>3.66</v>
      </c>
      <c r="Q362" s="136">
        <v>0</v>
      </c>
      <c r="R362" s="136">
        <f>Q362*H362</f>
        <v>0</v>
      </c>
      <c r="S362" s="136">
        <v>0.1</v>
      </c>
      <c r="T362" s="137">
        <f>S362*H362</f>
        <v>0.5</v>
      </c>
      <c r="AR362" s="138" t="s">
        <v>146</v>
      </c>
      <c r="AT362" s="138" t="s">
        <v>141</v>
      </c>
      <c r="AU362" s="138" t="s">
        <v>77</v>
      </c>
      <c r="AY362" s="17" t="s">
        <v>139</v>
      </c>
      <c r="BE362" s="139">
        <f>IF(N362="základní",J362,0)</f>
        <v>2450</v>
      </c>
      <c r="BF362" s="139">
        <f>IF(N362="snížená",J362,0)</f>
        <v>0</v>
      </c>
      <c r="BG362" s="139">
        <f>IF(N362="zákl. přenesená",J362,0)</f>
        <v>0</v>
      </c>
      <c r="BH362" s="139">
        <f>IF(N362="sníž. přenesená",J362,0)</f>
        <v>0</v>
      </c>
      <c r="BI362" s="139">
        <f>IF(N362="nulová",J362,0)</f>
        <v>0</v>
      </c>
      <c r="BJ362" s="17" t="s">
        <v>75</v>
      </c>
      <c r="BK362" s="139">
        <f>ROUND(I362*H362,2)</f>
        <v>2450</v>
      </c>
      <c r="BL362" s="17" t="s">
        <v>146</v>
      </c>
      <c r="BM362" s="138" t="s">
        <v>497</v>
      </c>
    </row>
    <row r="363" spans="2:65" s="1" customFormat="1" x14ac:dyDescent="0.2">
      <c r="B363" s="29"/>
      <c r="D363" s="140" t="s">
        <v>147</v>
      </c>
      <c r="F363" s="141" t="s">
        <v>498</v>
      </c>
      <c r="L363" s="29"/>
      <c r="M363" s="142"/>
      <c r="T363" s="49"/>
      <c r="AT363" s="17" t="s">
        <v>147</v>
      </c>
      <c r="AU363" s="17" t="s">
        <v>77</v>
      </c>
    </row>
    <row r="364" spans="2:65" s="14" customFormat="1" x14ac:dyDescent="0.2">
      <c r="B364" s="156"/>
      <c r="D364" s="144" t="s">
        <v>149</v>
      </c>
      <c r="E364" s="157" t="s">
        <v>3</v>
      </c>
      <c r="F364" s="158" t="s">
        <v>499</v>
      </c>
      <c r="H364" s="157" t="s">
        <v>3</v>
      </c>
      <c r="L364" s="156"/>
      <c r="M364" s="159"/>
      <c r="T364" s="160"/>
      <c r="AT364" s="157" t="s">
        <v>149</v>
      </c>
      <c r="AU364" s="157" t="s">
        <v>77</v>
      </c>
      <c r="AV364" s="14" t="s">
        <v>75</v>
      </c>
      <c r="AW364" s="14" t="s">
        <v>30</v>
      </c>
      <c r="AX364" s="14" t="s">
        <v>68</v>
      </c>
      <c r="AY364" s="157" t="s">
        <v>139</v>
      </c>
    </row>
    <row r="365" spans="2:65" s="12" customFormat="1" x14ac:dyDescent="0.2">
      <c r="B365" s="143"/>
      <c r="D365" s="144" t="s">
        <v>149</v>
      </c>
      <c r="E365" s="145" t="s">
        <v>3</v>
      </c>
      <c r="F365" s="146" t="s">
        <v>500</v>
      </c>
      <c r="H365" s="147">
        <v>5</v>
      </c>
      <c r="L365" s="143"/>
      <c r="M365" s="148"/>
      <c r="T365" s="149"/>
      <c r="AT365" s="145" t="s">
        <v>149</v>
      </c>
      <c r="AU365" s="145" t="s">
        <v>77</v>
      </c>
      <c r="AV365" s="12" t="s">
        <v>77</v>
      </c>
      <c r="AW365" s="12" t="s">
        <v>30</v>
      </c>
      <c r="AX365" s="12" t="s">
        <v>68</v>
      </c>
      <c r="AY365" s="145" t="s">
        <v>139</v>
      </c>
    </row>
    <row r="366" spans="2:65" s="13" customFormat="1" x14ac:dyDescent="0.2">
      <c r="B366" s="150"/>
      <c r="D366" s="144" t="s">
        <v>149</v>
      </c>
      <c r="E366" s="151" t="s">
        <v>3</v>
      </c>
      <c r="F366" s="152" t="s">
        <v>151</v>
      </c>
      <c r="H366" s="153">
        <v>5</v>
      </c>
      <c r="L366" s="150"/>
      <c r="M366" s="154"/>
      <c r="T366" s="155"/>
      <c r="AT366" s="151" t="s">
        <v>149</v>
      </c>
      <c r="AU366" s="151" t="s">
        <v>77</v>
      </c>
      <c r="AV366" s="13" t="s">
        <v>146</v>
      </c>
      <c r="AW366" s="13" t="s">
        <v>30</v>
      </c>
      <c r="AX366" s="13" t="s">
        <v>75</v>
      </c>
      <c r="AY366" s="151" t="s">
        <v>139</v>
      </c>
    </row>
    <row r="367" spans="2:65" s="1" customFormat="1" ht="37.950000000000003" customHeight="1" x14ac:dyDescent="0.2">
      <c r="B367" s="127"/>
      <c r="C367" s="128" t="s">
        <v>501</v>
      </c>
      <c r="D367" s="128" t="s">
        <v>141</v>
      </c>
      <c r="E367" s="129" t="s">
        <v>502</v>
      </c>
      <c r="F367" s="130" t="s">
        <v>503</v>
      </c>
      <c r="G367" s="131" t="s">
        <v>425</v>
      </c>
      <c r="H367" s="132">
        <v>7</v>
      </c>
      <c r="I367" s="133">
        <v>1530</v>
      </c>
      <c r="J367" s="133">
        <f>ROUND(I367*H367,2)</f>
        <v>10710</v>
      </c>
      <c r="K367" s="130" t="s">
        <v>145</v>
      </c>
      <c r="L367" s="29"/>
      <c r="M367" s="134" t="s">
        <v>3</v>
      </c>
      <c r="N367" s="135" t="s">
        <v>39</v>
      </c>
      <c r="O367" s="136">
        <v>1.5509999999999999</v>
      </c>
      <c r="P367" s="136">
        <f>O367*H367</f>
        <v>10.856999999999999</v>
      </c>
      <c r="Q367" s="136">
        <v>0.31108000000000002</v>
      </c>
      <c r="R367" s="136">
        <f>Q367*H367</f>
        <v>2.1775600000000002</v>
      </c>
      <c r="S367" s="136">
        <v>0</v>
      </c>
      <c r="T367" s="137">
        <f>S367*H367</f>
        <v>0</v>
      </c>
      <c r="AR367" s="138" t="s">
        <v>146</v>
      </c>
      <c r="AT367" s="138" t="s">
        <v>141</v>
      </c>
      <c r="AU367" s="138" t="s">
        <v>77</v>
      </c>
      <c r="AY367" s="17" t="s">
        <v>139</v>
      </c>
      <c r="BE367" s="139">
        <f>IF(N367="základní",J367,0)</f>
        <v>10710</v>
      </c>
      <c r="BF367" s="139">
        <f>IF(N367="snížená",J367,0)</f>
        <v>0</v>
      </c>
      <c r="BG367" s="139">
        <f>IF(N367="zákl. přenesená",J367,0)</f>
        <v>0</v>
      </c>
      <c r="BH367" s="139">
        <f>IF(N367="sníž. přenesená",J367,0)</f>
        <v>0</v>
      </c>
      <c r="BI367" s="139">
        <f>IF(N367="nulová",J367,0)</f>
        <v>0</v>
      </c>
      <c r="BJ367" s="17" t="s">
        <v>75</v>
      </c>
      <c r="BK367" s="139">
        <f>ROUND(I367*H367,2)</f>
        <v>10710</v>
      </c>
      <c r="BL367" s="17" t="s">
        <v>146</v>
      </c>
      <c r="BM367" s="138" t="s">
        <v>504</v>
      </c>
    </row>
    <row r="368" spans="2:65" s="1" customFormat="1" x14ac:dyDescent="0.2">
      <c r="B368" s="29"/>
      <c r="D368" s="140" t="s">
        <v>147</v>
      </c>
      <c r="F368" s="141" t="s">
        <v>505</v>
      </c>
      <c r="L368" s="29"/>
      <c r="M368" s="142"/>
      <c r="T368" s="49"/>
      <c r="AT368" s="17" t="s">
        <v>147</v>
      </c>
      <c r="AU368" s="17" t="s">
        <v>77</v>
      </c>
    </row>
    <row r="369" spans="2:65" s="11" customFormat="1" ht="22.95" customHeight="1" x14ac:dyDescent="0.25">
      <c r="B369" s="116"/>
      <c r="D369" s="117" t="s">
        <v>67</v>
      </c>
      <c r="E369" s="125" t="s">
        <v>192</v>
      </c>
      <c r="F369" s="125" t="s">
        <v>506</v>
      </c>
      <c r="J369" s="126">
        <f>BK369</f>
        <v>213175.01</v>
      </c>
      <c r="L369" s="116"/>
      <c r="M369" s="120"/>
      <c r="P369" s="121">
        <f>SUM(P370:P451)</f>
        <v>138.57007549999997</v>
      </c>
      <c r="R369" s="121">
        <f>SUM(R370:R451)</f>
        <v>74.999095735000012</v>
      </c>
      <c r="T369" s="122">
        <f>SUM(T370:T451)</f>
        <v>0</v>
      </c>
      <c r="AR369" s="117" t="s">
        <v>75</v>
      </c>
      <c r="AT369" s="123" t="s">
        <v>67</v>
      </c>
      <c r="AU369" s="123" t="s">
        <v>75</v>
      </c>
      <c r="AY369" s="117" t="s">
        <v>139</v>
      </c>
      <c r="BK369" s="124">
        <f>SUM(BK370:BK451)</f>
        <v>213175.01</v>
      </c>
    </row>
    <row r="370" spans="2:65" s="1" customFormat="1" ht="16.5" customHeight="1" x14ac:dyDescent="0.2">
      <c r="B370" s="127"/>
      <c r="C370" s="128" t="s">
        <v>322</v>
      </c>
      <c r="D370" s="128" t="s">
        <v>141</v>
      </c>
      <c r="E370" s="129" t="s">
        <v>507</v>
      </c>
      <c r="F370" s="130" t="s">
        <v>508</v>
      </c>
      <c r="G370" s="131" t="s">
        <v>180</v>
      </c>
      <c r="H370" s="132">
        <v>84.6</v>
      </c>
      <c r="I370" s="133">
        <v>270</v>
      </c>
      <c r="J370" s="133">
        <f>ROUND(I370*H370,2)</f>
        <v>22842</v>
      </c>
      <c r="K370" s="130" t="s">
        <v>3</v>
      </c>
      <c r="L370" s="29"/>
      <c r="M370" s="134" t="s">
        <v>3</v>
      </c>
      <c r="N370" s="135" t="s">
        <v>39</v>
      </c>
      <c r="O370" s="136">
        <v>0</v>
      </c>
      <c r="P370" s="136">
        <f>O370*H370</f>
        <v>0</v>
      </c>
      <c r="Q370" s="136">
        <v>0</v>
      </c>
      <c r="R370" s="136">
        <f>Q370*H370</f>
        <v>0</v>
      </c>
      <c r="S370" s="136">
        <v>0</v>
      </c>
      <c r="T370" s="137">
        <f>S370*H370</f>
        <v>0</v>
      </c>
      <c r="AR370" s="138" t="s">
        <v>146</v>
      </c>
      <c r="AT370" s="138" t="s">
        <v>141</v>
      </c>
      <c r="AU370" s="138" t="s">
        <v>77</v>
      </c>
      <c r="AY370" s="17" t="s">
        <v>139</v>
      </c>
      <c r="BE370" s="139">
        <f>IF(N370="základní",J370,0)</f>
        <v>22842</v>
      </c>
      <c r="BF370" s="139">
        <f>IF(N370="snížená",J370,0)</f>
        <v>0</v>
      </c>
      <c r="BG370" s="139">
        <f>IF(N370="zákl. přenesená",J370,0)</f>
        <v>0</v>
      </c>
      <c r="BH370" s="139">
        <f>IF(N370="sníž. přenesená",J370,0)</f>
        <v>0</v>
      </c>
      <c r="BI370" s="139">
        <f>IF(N370="nulová",J370,0)</f>
        <v>0</v>
      </c>
      <c r="BJ370" s="17" t="s">
        <v>75</v>
      </c>
      <c r="BK370" s="139">
        <f>ROUND(I370*H370,2)</f>
        <v>22842</v>
      </c>
      <c r="BL370" s="17" t="s">
        <v>146</v>
      </c>
      <c r="BM370" s="138" t="s">
        <v>509</v>
      </c>
    </row>
    <row r="371" spans="2:65" s="12" customFormat="1" x14ac:dyDescent="0.2">
      <c r="B371" s="143"/>
      <c r="D371" s="144" t="s">
        <v>149</v>
      </c>
      <c r="E371" s="145" t="s">
        <v>3</v>
      </c>
      <c r="F371" s="146" t="s">
        <v>510</v>
      </c>
      <c r="H371" s="147">
        <v>84.6</v>
      </c>
      <c r="L371" s="143"/>
      <c r="M371" s="148"/>
      <c r="T371" s="149"/>
      <c r="AT371" s="145" t="s">
        <v>149</v>
      </c>
      <c r="AU371" s="145" t="s">
        <v>77</v>
      </c>
      <c r="AV371" s="12" t="s">
        <v>77</v>
      </c>
      <c r="AW371" s="12" t="s">
        <v>30</v>
      </c>
      <c r="AX371" s="12" t="s">
        <v>68</v>
      </c>
      <c r="AY371" s="145" t="s">
        <v>139</v>
      </c>
    </row>
    <row r="372" spans="2:65" s="13" customFormat="1" x14ac:dyDescent="0.2">
      <c r="B372" s="150"/>
      <c r="D372" s="144" t="s">
        <v>149</v>
      </c>
      <c r="E372" s="151" t="s">
        <v>3</v>
      </c>
      <c r="F372" s="152" t="s">
        <v>151</v>
      </c>
      <c r="H372" s="153">
        <v>84.6</v>
      </c>
      <c r="L372" s="150"/>
      <c r="M372" s="154"/>
      <c r="T372" s="155"/>
      <c r="AT372" s="151" t="s">
        <v>149</v>
      </c>
      <c r="AU372" s="151" t="s">
        <v>77</v>
      </c>
      <c r="AV372" s="13" t="s">
        <v>146</v>
      </c>
      <c r="AW372" s="13" t="s">
        <v>30</v>
      </c>
      <c r="AX372" s="13" t="s">
        <v>75</v>
      </c>
      <c r="AY372" s="151" t="s">
        <v>139</v>
      </c>
    </row>
    <row r="373" spans="2:65" s="1" customFormat="1" ht="24.15" customHeight="1" x14ac:dyDescent="0.2">
      <c r="B373" s="127"/>
      <c r="C373" s="128" t="s">
        <v>511</v>
      </c>
      <c r="D373" s="128" t="s">
        <v>141</v>
      </c>
      <c r="E373" s="129" t="s">
        <v>512</v>
      </c>
      <c r="F373" s="130" t="s">
        <v>513</v>
      </c>
      <c r="G373" s="131" t="s">
        <v>425</v>
      </c>
      <c r="H373" s="132">
        <v>1</v>
      </c>
      <c r="I373" s="133">
        <v>239</v>
      </c>
      <c r="J373" s="133">
        <f>ROUND(I373*H373,2)</f>
        <v>239</v>
      </c>
      <c r="K373" s="130" t="s">
        <v>145</v>
      </c>
      <c r="L373" s="29"/>
      <c r="M373" s="134" t="s">
        <v>3</v>
      </c>
      <c r="N373" s="135" t="s">
        <v>39</v>
      </c>
      <c r="O373" s="136">
        <v>0.2</v>
      </c>
      <c r="P373" s="136">
        <f>O373*H373</f>
        <v>0.2</v>
      </c>
      <c r="Q373" s="136">
        <v>6.9999999999999999E-4</v>
      </c>
      <c r="R373" s="136">
        <f>Q373*H373</f>
        <v>6.9999999999999999E-4</v>
      </c>
      <c r="S373" s="136">
        <v>0</v>
      </c>
      <c r="T373" s="137">
        <f>S373*H373</f>
        <v>0</v>
      </c>
      <c r="AR373" s="138" t="s">
        <v>146</v>
      </c>
      <c r="AT373" s="138" t="s">
        <v>141</v>
      </c>
      <c r="AU373" s="138" t="s">
        <v>77</v>
      </c>
      <c r="AY373" s="17" t="s">
        <v>139</v>
      </c>
      <c r="BE373" s="139">
        <f>IF(N373="základní",J373,0)</f>
        <v>239</v>
      </c>
      <c r="BF373" s="139">
        <f>IF(N373="snížená",J373,0)</f>
        <v>0</v>
      </c>
      <c r="BG373" s="139">
        <f>IF(N373="zákl. přenesená",J373,0)</f>
        <v>0</v>
      </c>
      <c r="BH373" s="139">
        <f>IF(N373="sníž. přenesená",J373,0)</f>
        <v>0</v>
      </c>
      <c r="BI373" s="139">
        <f>IF(N373="nulová",J373,0)</f>
        <v>0</v>
      </c>
      <c r="BJ373" s="17" t="s">
        <v>75</v>
      </c>
      <c r="BK373" s="139">
        <f>ROUND(I373*H373,2)</f>
        <v>239</v>
      </c>
      <c r="BL373" s="17" t="s">
        <v>146</v>
      </c>
      <c r="BM373" s="138" t="s">
        <v>514</v>
      </c>
    </row>
    <row r="374" spans="2:65" s="1" customFormat="1" x14ac:dyDescent="0.2">
      <c r="B374" s="29"/>
      <c r="D374" s="140" t="s">
        <v>147</v>
      </c>
      <c r="F374" s="141" t="s">
        <v>515</v>
      </c>
      <c r="L374" s="29"/>
      <c r="M374" s="142"/>
      <c r="T374" s="49"/>
      <c r="AT374" s="17" t="s">
        <v>147</v>
      </c>
      <c r="AU374" s="17" t="s">
        <v>77</v>
      </c>
    </row>
    <row r="375" spans="2:65" s="1" customFormat="1" ht="24.15" customHeight="1" x14ac:dyDescent="0.2">
      <c r="B375" s="127"/>
      <c r="C375" s="161" t="s">
        <v>328</v>
      </c>
      <c r="D375" s="161" t="s">
        <v>287</v>
      </c>
      <c r="E375" s="162" t="s">
        <v>516</v>
      </c>
      <c r="F375" s="163" t="s">
        <v>517</v>
      </c>
      <c r="G375" s="164" t="s">
        <v>425</v>
      </c>
      <c r="H375" s="165">
        <v>1</v>
      </c>
      <c r="I375" s="166">
        <v>1715.01</v>
      </c>
      <c r="J375" s="166">
        <f>ROUND(I375*H375,2)</f>
        <v>1715.01</v>
      </c>
      <c r="K375" s="163" t="s">
        <v>3</v>
      </c>
      <c r="L375" s="167"/>
      <c r="M375" s="168" t="s">
        <v>3</v>
      </c>
      <c r="N375" s="169" t="s">
        <v>39</v>
      </c>
      <c r="O375" s="136">
        <v>0</v>
      </c>
      <c r="P375" s="136">
        <f>O375*H375</f>
        <v>0</v>
      </c>
      <c r="Q375" s="136">
        <v>0</v>
      </c>
      <c r="R375" s="136">
        <f>Q375*H375</f>
        <v>0</v>
      </c>
      <c r="S375" s="136">
        <v>0</v>
      </c>
      <c r="T375" s="137">
        <f>S375*H375</f>
        <v>0</v>
      </c>
      <c r="AR375" s="138" t="s">
        <v>165</v>
      </c>
      <c r="AT375" s="138" t="s">
        <v>287</v>
      </c>
      <c r="AU375" s="138" t="s">
        <v>77</v>
      </c>
      <c r="AY375" s="17" t="s">
        <v>139</v>
      </c>
      <c r="BE375" s="139">
        <f>IF(N375="základní",J375,0)</f>
        <v>1715.01</v>
      </c>
      <c r="BF375" s="139">
        <f>IF(N375="snížená",J375,0)</f>
        <v>0</v>
      </c>
      <c r="BG375" s="139">
        <f>IF(N375="zákl. přenesená",J375,0)</f>
        <v>0</v>
      </c>
      <c r="BH375" s="139">
        <f>IF(N375="sníž. přenesená",J375,0)</f>
        <v>0</v>
      </c>
      <c r="BI375" s="139">
        <f>IF(N375="nulová",J375,0)</f>
        <v>0</v>
      </c>
      <c r="BJ375" s="17" t="s">
        <v>75</v>
      </c>
      <c r="BK375" s="139">
        <f>ROUND(I375*H375,2)</f>
        <v>1715.01</v>
      </c>
      <c r="BL375" s="17" t="s">
        <v>146</v>
      </c>
      <c r="BM375" s="138" t="s">
        <v>518</v>
      </c>
    </row>
    <row r="376" spans="2:65" s="1" customFormat="1" ht="24.15" customHeight="1" x14ac:dyDescent="0.2">
      <c r="B376" s="127"/>
      <c r="C376" s="128" t="s">
        <v>519</v>
      </c>
      <c r="D376" s="128" t="s">
        <v>141</v>
      </c>
      <c r="E376" s="129" t="s">
        <v>520</v>
      </c>
      <c r="F376" s="130" t="s">
        <v>521</v>
      </c>
      <c r="G376" s="131" t="s">
        <v>425</v>
      </c>
      <c r="H376" s="132">
        <v>1</v>
      </c>
      <c r="I376" s="133">
        <v>990</v>
      </c>
      <c r="J376" s="133">
        <f>ROUND(I376*H376,2)</f>
        <v>990</v>
      </c>
      <c r="K376" s="130" t="s">
        <v>145</v>
      </c>
      <c r="L376" s="29"/>
      <c r="M376" s="134" t="s">
        <v>3</v>
      </c>
      <c r="N376" s="135" t="s">
        <v>39</v>
      </c>
      <c r="O376" s="136">
        <v>0.54900000000000004</v>
      </c>
      <c r="P376" s="136">
        <f>O376*H376</f>
        <v>0.54900000000000004</v>
      </c>
      <c r="Q376" s="136">
        <v>0.11241</v>
      </c>
      <c r="R376" s="136">
        <f>Q376*H376</f>
        <v>0.11241</v>
      </c>
      <c r="S376" s="136">
        <v>0</v>
      </c>
      <c r="T376" s="137">
        <f>S376*H376</f>
        <v>0</v>
      </c>
      <c r="AR376" s="138" t="s">
        <v>146</v>
      </c>
      <c r="AT376" s="138" t="s">
        <v>141</v>
      </c>
      <c r="AU376" s="138" t="s">
        <v>77</v>
      </c>
      <c r="AY376" s="17" t="s">
        <v>139</v>
      </c>
      <c r="BE376" s="139">
        <f>IF(N376="základní",J376,0)</f>
        <v>990</v>
      </c>
      <c r="BF376" s="139">
        <f>IF(N376="snížená",J376,0)</f>
        <v>0</v>
      </c>
      <c r="BG376" s="139">
        <f>IF(N376="zákl. přenesená",J376,0)</f>
        <v>0</v>
      </c>
      <c r="BH376" s="139">
        <f>IF(N376="sníž. přenesená",J376,0)</f>
        <v>0</v>
      </c>
      <c r="BI376" s="139">
        <f>IF(N376="nulová",J376,0)</f>
        <v>0</v>
      </c>
      <c r="BJ376" s="17" t="s">
        <v>75</v>
      </c>
      <c r="BK376" s="139">
        <f>ROUND(I376*H376,2)</f>
        <v>990</v>
      </c>
      <c r="BL376" s="17" t="s">
        <v>146</v>
      </c>
      <c r="BM376" s="138" t="s">
        <v>522</v>
      </c>
    </row>
    <row r="377" spans="2:65" s="1" customFormat="1" x14ac:dyDescent="0.2">
      <c r="B377" s="29"/>
      <c r="D377" s="140" t="s">
        <v>147</v>
      </c>
      <c r="F377" s="141" t="s">
        <v>523</v>
      </c>
      <c r="L377" s="29"/>
      <c r="M377" s="142"/>
      <c r="T377" s="49"/>
      <c r="AT377" s="17" t="s">
        <v>147</v>
      </c>
      <c r="AU377" s="17" t="s">
        <v>77</v>
      </c>
    </row>
    <row r="378" spans="2:65" s="1" customFormat="1" ht="21.75" customHeight="1" x14ac:dyDescent="0.2">
      <c r="B378" s="127"/>
      <c r="C378" s="161" t="s">
        <v>334</v>
      </c>
      <c r="D378" s="161" t="s">
        <v>287</v>
      </c>
      <c r="E378" s="162" t="s">
        <v>524</v>
      </c>
      <c r="F378" s="163" t="s">
        <v>525</v>
      </c>
      <c r="G378" s="164" t="s">
        <v>425</v>
      </c>
      <c r="H378" s="165">
        <v>1</v>
      </c>
      <c r="I378" s="166">
        <v>712</v>
      </c>
      <c r="J378" s="166">
        <f>ROUND(I378*H378,2)</f>
        <v>712</v>
      </c>
      <c r="K378" s="163" t="s">
        <v>145</v>
      </c>
      <c r="L378" s="167"/>
      <c r="M378" s="168" t="s">
        <v>3</v>
      </c>
      <c r="N378" s="169" t="s">
        <v>39</v>
      </c>
      <c r="O378" s="136">
        <v>0</v>
      </c>
      <c r="P378" s="136">
        <f>O378*H378</f>
        <v>0</v>
      </c>
      <c r="Q378" s="136">
        <v>6.1000000000000004E-3</v>
      </c>
      <c r="R378" s="136">
        <f>Q378*H378</f>
        <v>6.1000000000000004E-3</v>
      </c>
      <c r="S378" s="136">
        <v>0</v>
      </c>
      <c r="T378" s="137">
        <f>S378*H378</f>
        <v>0</v>
      </c>
      <c r="AR378" s="138" t="s">
        <v>165</v>
      </c>
      <c r="AT378" s="138" t="s">
        <v>287</v>
      </c>
      <c r="AU378" s="138" t="s">
        <v>77</v>
      </c>
      <c r="AY378" s="17" t="s">
        <v>139</v>
      </c>
      <c r="BE378" s="139">
        <f>IF(N378="základní",J378,0)</f>
        <v>712</v>
      </c>
      <c r="BF378" s="139">
        <f>IF(N378="snížená",J378,0)</f>
        <v>0</v>
      </c>
      <c r="BG378" s="139">
        <f>IF(N378="zákl. přenesená",J378,0)</f>
        <v>0</v>
      </c>
      <c r="BH378" s="139">
        <f>IF(N378="sníž. přenesená",J378,0)</f>
        <v>0</v>
      </c>
      <c r="BI378" s="139">
        <f>IF(N378="nulová",J378,0)</f>
        <v>0</v>
      </c>
      <c r="BJ378" s="17" t="s">
        <v>75</v>
      </c>
      <c r="BK378" s="139">
        <f>ROUND(I378*H378,2)</f>
        <v>712</v>
      </c>
      <c r="BL378" s="17" t="s">
        <v>146</v>
      </c>
      <c r="BM378" s="138" t="s">
        <v>526</v>
      </c>
    </row>
    <row r="379" spans="2:65" s="1" customFormat="1" ht="16.5" customHeight="1" x14ac:dyDescent="0.2">
      <c r="B379" s="127"/>
      <c r="C379" s="161" t="s">
        <v>527</v>
      </c>
      <c r="D379" s="161" t="s">
        <v>287</v>
      </c>
      <c r="E379" s="162" t="s">
        <v>528</v>
      </c>
      <c r="F379" s="163" t="s">
        <v>529</v>
      </c>
      <c r="G379" s="164" t="s">
        <v>425</v>
      </c>
      <c r="H379" s="165">
        <v>1</v>
      </c>
      <c r="I379" s="166">
        <v>650</v>
      </c>
      <c r="J379" s="166">
        <f>ROUND(I379*H379,2)</f>
        <v>650</v>
      </c>
      <c r="K379" s="163" t="s">
        <v>145</v>
      </c>
      <c r="L379" s="167"/>
      <c r="M379" s="168" t="s">
        <v>3</v>
      </c>
      <c r="N379" s="169" t="s">
        <v>39</v>
      </c>
      <c r="O379" s="136">
        <v>0</v>
      </c>
      <c r="P379" s="136">
        <f>O379*H379</f>
        <v>0</v>
      </c>
      <c r="Q379" s="136">
        <v>3.0000000000000001E-3</v>
      </c>
      <c r="R379" s="136">
        <f>Q379*H379</f>
        <v>3.0000000000000001E-3</v>
      </c>
      <c r="S379" s="136">
        <v>0</v>
      </c>
      <c r="T379" s="137">
        <f>S379*H379</f>
        <v>0</v>
      </c>
      <c r="AR379" s="138" t="s">
        <v>165</v>
      </c>
      <c r="AT379" s="138" t="s">
        <v>287</v>
      </c>
      <c r="AU379" s="138" t="s">
        <v>77</v>
      </c>
      <c r="AY379" s="17" t="s">
        <v>139</v>
      </c>
      <c r="BE379" s="139">
        <f>IF(N379="základní",J379,0)</f>
        <v>650</v>
      </c>
      <c r="BF379" s="139">
        <f>IF(N379="snížená",J379,0)</f>
        <v>0</v>
      </c>
      <c r="BG379" s="139">
        <f>IF(N379="zákl. přenesená",J379,0)</f>
        <v>0</v>
      </c>
      <c r="BH379" s="139">
        <f>IF(N379="sníž. přenesená",J379,0)</f>
        <v>0</v>
      </c>
      <c r="BI379" s="139">
        <f>IF(N379="nulová",J379,0)</f>
        <v>0</v>
      </c>
      <c r="BJ379" s="17" t="s">
        <v>75</v>
      </c>
      <c r="BK379" s="139">
        <f>ROUND(I379*H379,2)</f>
        <v>650</v>
      </c>
      <c r="BL379" s="17" t="s">
        <v>146</v>
      </c>
      <c r="BM379" s="138" t="s">
        <v>530</v>
      </c>
    </row>
    <row r="380" spans="2:65" s="1" customFormat="1" ht="16.5" customHeight="1" x14ac:dyDescent="0.2">
      <c r="B380" s="127"/>
      <c r="C380" s="161" t="s">
        <v>344</v>
      </c>
      <c r="D380" s="161" t="s">
        <v>287</v>
      </c>
      <c r="E380" s="162" t="s">
        <v>531</v>
      </c>
      <c r="F380" s="163" t="s">
        <v>532</v>
      </c>
      <c r="G380" s="164" t="s">
        <v>425</v>
      </c>
      <c r="H380" s="165">
        <v>1</v>
      </c>
      <c r="I380" s="166">
        <v>24</v>
      </c>
      <c r="J380" s="166">
        <f>ROUND(I380*H380,2)</f>
        <v>24</v>
      </c>
      <c r="K380" s="163" t="s">
        <v>145</v>
      </c>
      <c r="L380" s="167"/>
      <c r="M380" s="168" t="s">
        <v>3</v>
      </c>
      <c r="N380" s="169" t="s">
        <v>39</v>
      </c>
      <c r="O380" s="136">
        <v>0</v>
      </c>
      <c r="P380" s="136">
        <f>O380*H380</f>
        <v>0</v>
      </c>
      <c r="Q380" s="136">
        <v>1E-4</v>
      </c>
      <c r="R380" s="136">
        <f>Q380*H380</f>
        <v>1E-4</v>
      </c>
      <c r="S380" s="136">
        <v>0</v>
      </c>
      <c r="T380" s="137">
        <f>S380*H380</f>
        <v>0</v>
      </c>
      <c r="AR380" s="138" t="s">
        <v>165</v>
      </c>
      <c r="AT380" s="138" t="s">
        <v>287</v>
      </c>
      <c r="AU380" s="138" t="s">
        <v>77</v>
      </c>
      <c r="AY380" s="17" t="s">
        <v>139</v>
      </c>
      <c r="BE380" s="139">
        <f>IF(N380="základní",J380,0)</f>
        <v>24</v>
      </c>
      <c r="BF380" s="139">
        <f>IF(N380="snížená",J380,0)</f>
        <v>0</v>
      </c>
      <c r="BG380" s="139">
        <f>IF(N380="zákl. přenesená",J380,0)</f>
        <v>0</v>
      </c>
      <c r="BH380" s="139">
        <f>IF(N380="sníž. přenesená",J380,0)</f>
        <v>0</v>
      </c>
      <c r="BI380" s="139">
        <f>IF(N380="nulová",J380,0)</f>
        <v>0</v>
      </c>
      <c r="BJ380" s="17" t="s">
        <v>75</v>
      </c>
      <c r="BK380" s="139">
        <f>ROUND(I380*H380,2)</f>
        <v>24</v>
      </c>
      <c r="BL380" s="17" t="s">
        <v>146</v>
      </c>
      <c r="BM380" s="138" t="s">
        <v>533</v>
      </c>
    </row>
    <row r="381" spans="2:65" s="1" customFormat="1" ht="21.75" customHeight="1" x14ac:dyDescent="0.2">
      <c r="B381" s="127"/>
      <c r="C381" s="161" t="s">
        <v>534</v>
      </c>
      <c r="D381" s="161" t="s">
        <v>287</v>
      </c>
      <c r="E381" s="162" t="s">
        <v>535</v>
      </c>
      <c r="F381" s="163" t="s">
        <v>536</v>
      </c>
      <c r="G381" s="164" t="s">
        <v>425</v>
      </c>
      <c r="H381" s="165">
        <v>2</v>
      </c>
      <c r="I381" s="166">
        <v>84</v>
      </c>
      <c r="J381" s="166">
        <f>ROUND(I381*H381,2)</f>
        <v>168</v>
      </c>
      <c r="K381" s="163" t="s">
        <v>145</v>
      </c>
      <c r="L381" s="167"/>
      <c r="M381" s="168" t="s">
        <v>3</v>
      </c>
      <c r="N381" s="169" t="s">
        <v>39</v>
      </c>
      <c r="O381" s="136">
        <v>0</v>
      </c>
      <c r="P381" s="136">
        <f>O381*H381</f>
        <v>0</v>
      </c>
      <c r="Q381" s="136">
        <v>3.5E-4</v>
      </c>
      <c r="R381" s="136">
        <f>Q381*H381</f>
        <v>6.9999999999999999E-4</v>
      </c>
      <c r="S381" s="136">
        <v>0</v>
      </c>
      <c r="T381" s="137">
        <f>S381*H381</f>
        <v>0</v>
      </c>
      <c r="AR381" s="138" t="s">
        <v>165</v>
      </c>
      <c r="AT381" s="138" t="s">
        <v>287</v>
      </c>
      <c r="AU381" s="138" t="s">
        <v>77</v>
      </c>
      <c r="AY381" s="17" t="s">
        <v>139</v>
      </c>
      <c r="BE381" s="139">
        <f>IF(N381="základní",J381,0)</f>
        <v>168</v>
      </c>
      <c r="BF381" s="139">
        <f>IF(N381="snížená",J381,0)</f>
        <v>0</v>
      </c>
      <c r="BG381" s="139">
        <f>IF(N381="zákl. přenesená",J381,0)</f>
        <v>0</v>
      </c>
      <c r="BH381" s="139">
        <f>IF(N381="sníž. přenesená",J381,0)</f>
        <v>0</v>
      </c>
      <c r="BI381" s="139">
        <f>IF(N381="nulová",J381,0)</f>
        <v>0</v>
      </c>
      <c r="BJ381" s="17" t="s">
        <v>75</v>
      </c>
      <c r="BK381" s="139">
        <f>ROUND(I381*H381,2)</f>
        <v>168</v>
      </c>
      <c r="BL381" s="17" t="s">
        <v>146</v>
      </c>
      <c r="BM381" s="138" t="s">
        <v>537</v>
      </c>
    </row>
    <row r="382" spans="2:65" s="1" customFormat="1" ht="24.15" customHeight="1" x14ac:dyDescent="0.2">
      <c r="B382" s="127"/>
      <c r="C382" s="128" t="s">
        <v>348</v>
      </c>
      <c r="D382" s="128" t="s">
        <v>141</v>
      </c>
      <c r="E382" s="129" t="s">
        <v>538</v>
      </c>
      <c r="F382" s="130" t="s">
        <v>539</v>
      </c>
      <c r="G382" s="131" t="s">
        <v>180</v>
      </c>
      <c r="H382" s="132">
        <v>116.26</v>
      </c>
      <c r="I382" s="133">
        <v>37</v>
      </c>
      <c r="J382" s="133">
        <f>ROUND(I382*H382,2)</f>
        <v>4301.62</v>
      </c>
      <c r="K382" s="130" t="s">
        <v>145</v>
      </c>
      <c r="L382" s="29"/>
      <c r="M382" s="134" t="s">
        <v>3</v>
      </c>
      <c r="N382" s="135" t="s">
        <v>39</v>
      </c>
      <c r="O382" s="136">
        <v>3.0000000000000001E-3</v>
      </c>
      <c r="P382" s="136">
        <f>O382*H382</f>
        <v>0.34878000000000003</v>
      </c>
      <c r="Q382" s="136">
        <v>2.0000000000000001E-4</v>
      </c>
      <c r="R382" s="136">
        <f>Q382*H382</f>
        <v>2.3252000000000002E-2</v>
      </c>
      <c r="S382" s="136">
        <v>0</v>
      </c>
      <c r="T382" s="137">
        <f>S382*H382</f>
        <v>0</v>
      </c>
      <c r="AR382" s="138" t="s">
        <v>146</v>
      </c>
      <c r="AT382" s="138" t="s">
        <v>141</v>
      </c>
      <c r="AU382" s="138" t="s">
        <v>77</v>
      </c>
      <c r="AY382" s="17" t="s">
        <v>139</v>
      </c>
      <c r="BE382" s="139">
        <f>IF(N382="základní",J382,0)</f>
        <v>4301.62</v>
      </c>
      <c r="BF382" s="139">
        <f>IF(N382="snížená",J382,0)</f>
        <v>0</v>
      </c>
      <c r="BG382" s="139">
        <f>IF(N382="zákl. přenesená",J382,0)</f>
        <v>0</v>
      </c>
      <c r="BH382" s="139">
        <f>IF(N382="sníž. přenesená",J382,0)</f>
        <v>0</v>
      </c>
      <c r="BI382" s="139">
        <f>IF(N382="nulová",J382,0)</f>
        <v>0</v>
      </c>
      <c r="BJ382" s="17" t="s">
        <v>75</v>
      </c>
      <c r="BK382" s="139">
        <f>ROUND(I382*H382,2)</f>
        <v>4301.62</v>
      </c>
      <c r="BL382" s="17" t="s">
        <v>146</v>
      </c>
      <c r="BM382" s="138" t="s">
        <v>540</v>
      </c>
    </row>
    <row r="383" spans="2:65" s="1" customFormat="1" x14ac:dyDescent="0.2">
      <c r="B383" s="29"/>
      <c r="D383" s="140" t="s">
        <v>147</v>
      </c>
      <c r="F383" s="141" t="s">
        <v>541</v>
      </c>
      <c r="L383" s="29"/>
      <c r="M383" s="142"/>
      <c r="T383" s="49"/>
      <c r="AT383" s="17" t="s">
        <v>147</v>
      </c>
      <c r="AU383" s="17" t="s">
        <v>77</v>
      </c>
    </row>
    <row r="384" spans="2:65" s="14" customFormat="1" x14ac:dyDescent="0.2">
      <c r="B384" s="156"/>
      <c r="D384" s="144" t="s">
        <v>149</v>
      </c>
      <c r="E384" s="157" t="s">
        <v>3</v>
      </c>
      <c r="F384" s="158" t="s">
        <v>542</v>
      </c>
      <c r="H384" s="157" t="s">
        <v>3</v>
      </c>
      <c r="L384" s="156"/>
      <c r="M384" s="159"/>
      <c r="T384" s="160"/>
      <c r="AT384" s="157" t="s">
        <v>149</v>
      </c>
      <c r="AU384" s="157" t="s">
        <v>77</v>
      </c>
      <c r="AV384" s="14" t="s">
        <v>75</v>
      </c>
      <c r="AW384" s="14" t="s">
        <v>30</v>
      </c>
      <c r="AX384" s="14" t="s">
        <v>68</v>
      </c>
      <c r="AY384" s="157" t="s">
        <v>139</v>
      </c>
    </row>
    <row r="385" spans="2:65" s="12" customFormat="1" ht="20.399999999999999" x14ac:dyDescent="0.2">
      <c r="B385" s="143"/>
      <c r="D385" s="144" t="s">
        <v>149</v>
      </c>
      <c r="E385" s="145" t="s">
        <v>3</v>
      </c>
      <c r="F385" s="146" t="s">
        <v>543</v>
      </c>
      <c r="H385" s="147">
        <v>116.26</v>
      </c>
      <c r="L385" s="143"/>
      <c r="M385" s="148"/>
      <c r="T385" s="149"/>
      <c r="AT385" s="145" t="s">
        <v>149</v>
      </c>
      <c r="AU385" s="145" t="s">
        <v>77</v>
      </c>
      <c r="AV385" s="12" t="s">
        <v>77</v>
      </c>
      <c r="AW385" s="12" t="s">
        <v>30</v>
      </c>
      <c r="AX385" s="12" t="s">
        <v>68</v>
      </c>
      <c r="AY385" s="145" t="s">
        <v>139</v>
      </c>
    </row>
    <row r="386" spans="2:65" s="13" customFormat="1" x14ac:dyDescent="0.2">
      <c r="B386" s="150"/>
      <c r="D386" s="144" t="s">
        <v>149</v>
      </c>
      <c r="E386" s="151" t="s">
        <v>3</v>
      </c>
      <c r="F386" s="152" t="s">
        <v>151</v>
      </c>
      <c r="H386" s="153">
        <v>116.26</v>
      </c>
      <c r="L386" s="150"/>
      <c r="M386" s="154"/>
      <c r="T386" s="155"/>
      <c r="AT386" s="151" t="s">
        <v>149</v>
      </c>
      <c r="AU386" s="151" t="s">
        <v>77</v>
      </c>
      <c r="AV386" s="13" t="s">
        <v>146</v>
      </c>
      <c r="AW386" s="13" t="s">
        <v>30</v>
      </c>
      <c r="AX386" s="13" t="s">
        <v>75</v>
      </c>
      <c r="AY386" s="151" t="s">
        <v>139</v>
      </c>
    </row>
    <row r="387" spans="2:65" s="1" customFormat="1" ht="66.75" customHeight="1" x14ac:dyDescent="0.2">
      <c r="B387" s="127"/>
      <c r="C387" s="128" t="s">
        <v>544</v>
      </c>
      <c r="D387" s="128" t="s">
        <v>141</v>
      </c>
      <c r="E387" s="129" t="s">
        <v>545</v>
      </c>
      <c r="F387" s="130" t="s">
        <v>546</v>
      </c>
      <c r="G387" s="131" t="s">
        <v>180</v>
      </c>
      <c r="H387" s="132">
        <v>57</v>
      </c>
      <c r="I387" s="133">
        <v>120</v>
      </c>
      <c r="J387" s="133">
        <f>ROUND(I387*H387,2)</f>
        <v>6840</v>
      </c>
      <c r="K387" s="130" t="s">
        <v>145</v>
      </c>
      <c r="L387" s="29"/>
      <c r="M387" s="134" t="s">
        <v>3</v>
      </c>
      <c r="N387" s="135" t="s">
        <v>39</v>
      </c>
      <c r="O387" s="136">
        <v>0.13600000000000001</v>
      </c>
      <c r="P387" s="136">
        <f>O387*H387</f>
        <v>7.7520000000000007</v>
      </c>
      <c r="Q387" s="136">
        <v>8.0879999999999994E-2</v>
      </c>
      <c r="R387" s="136">
        <f>Q387*H387</f>
        <v>4.6101599999999996</v>
      </c>
      <c r="S387" s="136">
        <v>0</v>
      </c>
      <c r="T387" s="137">
        <f>S387*H387</f>
        <v>0</v>
      </c>
      <c r="AR387" s="138" t="s">
        <v>146</v>
      </c>
      <c r="AT387" s="138" t="s">
        <v>141</v>
      </c>
      <c r="AU387" s="138" t="s">
        <v>77</v>
      </c>
      <c r="AY387" s="17" t="s">
        <v>139</v>
      </c>
      <c r="BE387" s="139">
        <f>IF(N387="základní",J387,0)</f>
        <v>6840</v>
      </c>
      <c r="BF387" s="139">
        <f>IF(N387="snížená",J387,0)</f>
        <v>0</v>
      </c>
      <c r="BG387" s="139">
        <f>IF(N387="zákl. přenesená",J387,0)</f>
        <v>0</v>
      </c>
      <c r="BH387" s="139">
        <f>IF(N387="sníž. přenesená",J387,0)</f>
        <v>0</v>
      </c>
      <c r="BI387" s="139">
        <f>IF(N387="nulová",J387,0)</f>
        <v>0</v>
      </c>
      <c r="BJ387" s="17" t="s">
        <v>75</v>
      </c>
      <c r="BK387" s="139">
        <f>ROUND(I387*H387,2)</f>
        <v>6840</v>
      </c>
      <c r="BL387" s="17" t="s">
        <v>146</v>
      </c>
      <c r="BM387" s="138" t="s">
        <v>547</v>
      </c>
    </row>
    <row r="388" spans="2:65" s="1" customFormat="1" x14ac:dyDescent="0.2">
      <c r="B388" s="29"/>
      <c r="D388" s="140" t="s">
        <v>147</v>
      </c>
      <c r="F388" s="141" t="s">
        <v>548</v>
      </c>
      <c r="L388" s="29"/>
      <c r="M388" s="142"/>
      <c r="T388" s="49"/>
      <c r="AT388" s="17" t="s">
        <v>147</v>
      </c>
      <c r="AU388" s="17" t="s">
        <v>77</v>
      </c>
    </row>
    <row r="389" spans="2:65" s="12" customFormat="1" x14ac:dyDescent="0.2">
      <c r="B389" s="143"/>
      <c r="D389" s="144" t="s">
        <v>149</v>
      </c>
      <c r="E389" s="145" t="s">
        <v>3</v>
      </c>
      <c r="F389" s="146" t="s">
        <v>549</v>
      </c>
      <c r="H389" s="147">
        <v>57</v>
      </c>
      <c r="L389" s="143"/>
      <c r="M389" s="148"/>
      <c r="T389" s="149"/>
      <c r="AT389" s="145" t="s">
        <v>149</v>
      </c>
      <c r="AU389" s="145" t="s">
        <v>77</v>
      </c>
      <c r="AV389" s="12" t="s">
        <v>77</v>
      </c>
      <c r="AW389" s="12" t="s">
        <v>30</v>
      </c>
      <c r="AX389" s="12" t="s">
        <v>68</v>
      </c>
      <c r="AY389" s="145" t="s">
        <v>139</v>
      </c>
    </row>
    <row r="390" spans="2:65" s="13" customFormat="1" x14ac:dyDescent="0.2">
      <c r="B390" s="150"/>
      <c r="D390" s="144" t="s">
        <v>149</v>
      </c>
      <c r="E390" s="151" t="s">
        <v>3</v>
      </c>
      <c r="F390" s="152" t="s">
        <v>151</v>
      </c>
      <c r="H390" s="153">
        <v>57</v>
      </c>
      <c r="L390" s="150"/>
      <c r="M390" s="154"/>
      <c r="T390" s="155"/>
      <c r="AT390" s="151" t="s">
        <v>149</v>
      </c>
      <c r="AU390" s="151" t="s">
        <v>77</v>
      </c>
      <c r="AV390" s="13" t="s">
        <v>146</v>
      </c>
      <c r="AW390" s="13" t="s">
        <v>30</v>
      </c>
      <c r="AX390" s="13" t="s">
        <v>75</v>
      </c>
      <c r="AY390" s="151" t="s">
        <v>139</v>
      </c>
    </row>
    <row r="391" spans="2:65" s="1" customFormat="1" ht="16.5" customHeight="1" x14ac:dyDescent="0.2">
      <c r="B391" s="127"/>
      <c r="C391" s="161" t="s">
        <v>354</v>
      </c>
      <c r="D391" s="161" t="s">
        <v>287</v>
      </c>
      <c r="E391" s="162" t="s">
        <v>550</v>
      </c>
      <c r="F391" s="163" t="s">
        <v>551</v>
      </c>
      <c r="G391" s="164" t="s">
        <v>180</v>
      </c>
      <c r="H391" s="165">
        <v>58.14</v>
      </c>
      <c r="I391" s="166">
        <v>210</v>
      </c>
      <c r="J391" s="166">
        <f>ROUND(I391*H391,2)</f>
        <v>12209.4</v>
      </c>
      <c r="K391" s="163" t="s">
        <v>145</v>
      </c>
      <c r="L391" s="167"/>
      <c r="M391" s="168" t="s">
        <v>3</v>
      </c>
      <c r="N391" s="169" t="s">
        <v>39</v>
      </c>
      <c r="O391" s="136">
        <v>0</v>
      </c>
      <c r="P391" s="136">
        <f>O391*H391</f>
        <v>0</v>
      </c>
      <c r="Q391" s="136">
        <v>5.6000000000000001E-2</v>
      </c>
      <c r="R391" s="136">
        <f>Q391*H391</f>
        <v>3.2558400000000001</v>
      </c>
      <c r="S391" s="136">
        <v>0</v>
      </c>
      <c r="T391" s="137">
        <f>S391*H391</f>
        <v>0</v>
      </c>
      <c r="AR391" s="138" t="s">
        <v>165</v>
      </c>
      <c r="AT391" s="138" t="s">
        <v>287</v>
      </c>
      <c r="AU391" s="138" t="s">
        <v>77</v>
      </c>
      <c r="AY391" s="17" t="s">
        <v>139</v>
      </c>
      <c r="BE391" s="139">
        <f>IF(N391="základní",J391,0)</f>
        <v>12209.4</v>
      </c>
      <c r="BF391" s="139">
        <f>IF(N391="snížená",J391,0)</f>
        <v>0</v>
      </c>
      <c r="BG391" s="139">
        <f>IF(N391="zákl. přenesená",J391,0)</f>
        <v>0</v>
      </c>
      <c r="BH391" s="139">
        <f>IF(N391="sníž. přenesená",J391,0)</f>
        <v>0</v>
      </c>
      <c r="BI391" s="139">
        <f>IF(N391="nulová",J391,0)</f>
        <v>0</v>
      </c>
      <c r="BJ391" s="17" t="s">
        <v>75</v>
      </c>
      <c r="BK391" s="139">
        <f>ROUND(I391*H391,2)</f>
        <v>12209.4</v>
      </c>
      <c r="BL391" s="17" t="s">
        <v>146</v>
      </c>
      <c r="BM391" s="138" t="s">
        <v>552</v>
      </c>
    </row>
    <row r="392" spans="2:65" s="12" customFormat="1" x14ac:dyDescent="0.2">
      <c r="B392" s="143"/>
      <c r="D392" s="144" t="s">
        <v>149</v>
      </c>
      <c r="E392" s="145" t="s">
        <v>3</v>
      </c>
      <c r="F392" s="146" t="s">
        <v>553</v>
      </c>
      <c r="H392" s="147">
        <v>57</v>
      </c>
      <c r="L392" s="143"/>
      <c r="M392" s="148"/>
      <c r="T392" s="149"/>
      <c r="AT392" s="145" t="s">
        <v>149</v>
      </c>
      <c r="AU392" s="145" t="s">
        <v>77</v>
      </c>
      <c r="AV392" s="12" t="s">
        <v>77</v>
      </c>
      <c r="AW392" s="12" t="s">
        <v>30</v>
      </c>
      <c r="AX392" s="12" t="s">
        <v>68</v>
      </c>
      <c r="AY392" s="145" t="s">
        <v>139</v>
      </c>
    </row>
    <row r="393" spans="2:65" s="13" customFormat="1" x14ac:dyDescent="0.2">
      <c r="B393" s="150"/>
      <c r="D393" s="144" t="s">
        <v>149</v>
      </c>
      <c r="E393" s="151" t="s">
        <v>3</v>
      </c>
      <c r="F393" s="152" t="s">
        <v>151</v>
      </c>
      <c r="H393" s="153">
        <v>57</v>
      </c>
      <c r="L393" s="150"/>
      <c r="M393" s="154"/>
      <c r="T393" s="155"/>
      <c r="AT393" s="151" t="s">
        <v>149</v>
      </c>
      <c r="AU393" s="151" t="s">
        <v>77</v>
      </c>
      <c r="AV393" s="13" t="s">
        <v>146</v>
      </c>
      <c r="AW393" s="13" t="s">
        <v>30</v>
      </c>
      <c r="AX393" s="13" t="s">
        <v>75</v>
      </c>
      <c r="AY393" s="151" t="s">
        <v>139</v>
      </c>
    </row>
    <row r="394" spans="2:65" s="12" customFormat="1" x14ac:dyDescent="0.2">
      <c r="B394" s="143"/>
      <c r="D394" s="144" t="s">
        <v>149</v>
      </c>
      <c r="F394" s="146" t="s">
        <v>554</v>
      </c>
      <c r="H394" s="147">
        <v>58.14</v>
      </c>
      <c r="L394" s="143"/>
      <c r="M394" s="148"/>
      <c r="T394" s="149"/>
      <c r="AT394" s="145" t="s">
        <v>149</v>
      </c>
      <c r="AU394" s="145" t="s">
        <v>77</v>
      </c>
      <c r="AV394" s="12" t="s">
        <v>77</v>
      </c>
      <c r="AW394" s="12" t="s">
        <v>4</v>
      </c>
      <c r="AX394" s="12" t="s">
        <v>75</v>
      </c>
      <c r="AY394" s="145" t="s">
        <v>139</v>
      </c>
    </row>
    <row r="395" spans="2:65" s="1" customFormat="1" ht="37.950000000000003" customHeight="1" x14ac:dyDescent="0.2">
      <c r="B395" s="127"/>
      <c r="C395" s="128" t="s">
        <v>555</v>
      </c>
      <c r="D395" s="128" t="s">
        <v>141</v>
      </c>
      <c r="E395" s="129" t="s">
        <v>556</v>
      </c>
      <c r="F395" s="130" t="s">
        <v>557</v>
      </c>
      <c r="G395" s="131" t="s">
        <v>180</v>
      </c>
      <c r="H395" s="132">
        <v>116.26</v>
      </c>
      <c r="I395" s="133">
        <v>12</v>
      </c>
      <c r="J395" s="133">
        <f>ROUND(I395*H395,2)</f>
        <v>1395.12</v>
      </c>
      <c r="K395" s="130" t="s">
        <v>145</v>
      </c>
      <c r="L395" s="29"/>
      <c r="M395" s="134" t="s">
        <v>3</v>
      </c>
      <c r="N395" s="135" t="s">
        <v>39</v>
      </c>
      <c r="O395" s="136">
        <v>1.6E-2</v>
      </c>
      <c r="P395" s="136">
        <f>O395*H395</f>
        <v>1.86016</v>
      </c>
      <c r="Q395" s="136">
        <v>0</v>
      </c>
      <c r="R395" s="136">
        <f>Q395*H395</f>
        <v>0</v>
      </c>
      <c r="S395" s="136">
        <v>0</v>
      </c>
      <c r="T395" s="137">
        <f>S395*H395</f>
        <v>0</v>
      </c>
      <c r="AR395" s="138" t="s">
        <v>146</v>
      </c>
      <c r="AT395" s="138" t="s">
        <v>141</v>
      </c>
      <c r="AU395" s="138" t="s">
        <v>77</v>
      </c>
      <c r="AY395" s="17" t="s">
        <v>139</v>
      </c>
      <c r="BE395" s="139">
        <f>IF(N395="základní",J395,0)</f>
        <v>1395.12</v>
      </c>
      <c r="BF395" s="139">
        <f>IF(N395="snížená",J395,0)</f>
        <v>0</v>
      </c>
      <c r="BG395" s="139">
        <f>IF(N395="zákl. přenesená",J395,0)</f>
        <v>0</v>
      </c>
      <c r="BH395" s="139">
        <f>IF(N395="sníž. přenesená",J395,0)</f>
        <v>0</v>
      </c>
      <c r="BI395" s="139">
        <f>IF(N395="nulová",J395,0)</f>
        <v>0</v>
      </c>
      <c r="BJ395" s="17" t="s">
        <v>75</v>
      </c>
      <c r="BK395" s="139">
        <f>ROUND(I395*H395,2)</f>
        <v>1395.12</v>
      </c>
      <c r="BL395" s="17" t="s">
        <v>146</v>
      </c>
      <c r="BM395" s="138" t="s">
        <v>558</v>
      </c>
    </row>
    <row r="396" spans="2:65" s="1" customFormat="1" x14ac:dyDescent="0.2">
      <c r="B396" s="29"/>
      <c r="D396" s="140" t="s">
        <v>147</v>
      </c>
      <c r="F396" s="141" t="s">
        <v>559</v>
      </c>
      <c r="L396" s="29"/>
      <c r="M396" s="142"/>
      <c r="T396" s="49"/>
      <c r="AT396" s="17" t="s">
        <v>147</v>
      </c>
      <c r="AU396" s="17" t="s">
        <v>77</v>
      </c>
    </row>
    <row r="397" spans="2:65" s="14" customFormat="1" x14ac:dyDescent="0.2">
      <c r="B397" s="156"/>
      <c r="D397" s="144" t="s">
        <v>149</v>
      </c>
      <c r="E397" s="157" t="s">
        <v>3</v>
      </c>
      <c r="F397" s="158" t="s">
        <v>542</v>
      </c>
      <c r="H397" s="157" t="s">
        <v>3</v>
      </c>
      <c r="L397" s="156"/>
      <c r="M397" s="159"/>
      <c r="T397" s="160"/>
      <c r="AT397" s="157" t="s">
        <v>149</v>
      </c>
      <c r="AU397" s="157" t="s">
        <v>77</v>
      </c>
      <c r="AV397" s="14" t="s">
        <v>75</v>
      </c>
      <c r="AW397" s="14" t="s">
        <v>30</v>
      </c>
      <c r="AX397" s="14" t="s">
        <v>68</v>
      </c>
      <c r="AY397" s="157" t="s">
        <v>139</v>
      </c>
    </row>
    <row r="398" spans="2:65" s="12" customFormat="1" ht="20.399999999999999" x14ac:dyDescent="0.2">
      <c r="B398" s="143"/>
      <c r="D398" s="144" t="s">
        <v>149</v>
      </c>
      <c r="E398" s="145" t="s">
        <v>3</v>
      </c>
      <c r="F398" s="146" t="s">
        <v>543</v>
      </c>
      <c r="H398" s="147">
        <v>116.26</v>
      </c>
      <c r="L398" s="143"/>
      <c r="M398" s="148"/>
      <c r="T398" s="149"/>
      <c r="AT398" s="145" t="s">
        <v>149</v>
      </c>
      <c r="AU398" s="145" t="s">
        <v>77</v>
      </c>
      <c r="AV398" s="12" t="s">
        <v>77</v>
      </c>
      <c r="AW398" s="12" t="s">
        <v>30</v>
      </c>
      <c r="AX398" s="12" t="s">
        <v>68</v>
      </c>
      <c r="AY398" s="145" t="s">
        <v>139</v>
      </c>
    </row>
    <row r="399" spans="2:65" s="13" customFormat="1" x14ac:dyDescent="0.2">
      <c r="B399" s="150"/>
      <c r="D399" s="144" t="s">
        <v>149</v>
      </c>
      <c r="E399" s="151" t="s">
        <v>3</v>
      </c>
      <c r="F399" s="152" t="s">
        <v>151</v>
      </c>
      <c r="H399" s="153">
        <v>116.26</v>
      </c>
      <c r="L399" s="150"/>
      <c r="M399" s="154"/>
      <c r="T399" s="155"/>
      <c r="AT399" s="151" t="s">
        <v>149</v>
      </c>
      <c r="AU399" s="151" t="s">
        <v>77</v>
      </c>
      <c r="AV399" s="13" t="s">
        <v>146</v>
      </c>
      <c r="AW399" s="13" t="s">
        <v>30</v>
      </c>
      <c r="AX399" s="13" t="s">
        <v>75</v>
      </c>
      <c r="AY399" s="151" t="s">
        <v>139</v>
      </c>
    </row>
    <row r="400" spans="2:65" s="1" customFormat="1" ht="49.2" customHeight="1" x14ac:dyDescent="0.2">
      <c r="B400" s="127"/>
      <c r="C400" s="128" t="s">
        <v>359</v>
      </c>
      <c r="D400" s="128" t="s">
        <v>141</v>
      </c>
      <c r="E400" s="129" t="s">
        <v>560</v>
      </c>
      <c r="F400" s="130" t="s">
        <v>561</v>
      </c>
      <c r="G400" s="131" t="s">
        <v>180</v>
      </c>
      <c r="H400" s="132">
        <v>48.11</v>
      </c>
      <c r="I400" s="133">
        <v>298</v>
      </c>
      <c r="J400" s="133">
        <f>ROUND(I400*H400,2)</f>
        <v>14336.78</v>
      </c>
      <c r="K400" s="130" t="s">
        <v>145</v>
      </c>
      <c r="L400" s="29"/>
      <c r="M400" s="134" t="s">
        <v>3</v>
      </c>
      <c r="N400" s="135" t="s">
        <v>39</v>
      </c>
      <c r="O400" s="136">
        <v>0.26800000000000002</v>
      </c>
      <c r="P400" s="136">
        <f>O400*H400</f>
        <v>12.89348</v>
      </c>
      <c r="Q400" s="136">
        <v>0.15540000000000001</v>
      </c>
      <c r="R400" s="136">
        <f>Q400*H400</f>
        <v>7.4762940000000002</v>
      </c>
      <c r="S400" s="136">
        <v>0</v>
      </c>
      <c r="T400" s="137">
        <f>S400*H400</f>
        <v>0</v>
      </c>
      <c r="AR400" s="138" t="s">
        <v>146</v>
      </c>
      <c r="AT400" s="138" t="s">
        <v>141</v>
      </c>
      <c r="AU400" s="138" t="s">
        <v>77</v>
      </c>
      <c r="AY400" s="17" t="s">
        <v>139</v>
      </c>
      <c r="BE400" s="139">
        <f>IF(N400="základní",J400,0)</f>
        <v>14336.78</v>
      </c>
      <c r="BF400" s="139">
        <f>IF(N400="snížená",J400,0)</f>
        <v>0</v>
      </c>
      <c r="BG400" s="139">
        <f>IF(N400="zákl. přenesená",J400,0)</f>
        <v>0</v>
      </c>
      <c r="BH400" s="139">
        <f>IF(N400="sníž. přenesená",J400,0)</f>
        <v>0</v>
      </c>
      <c r="BI400" s="139">
        <f>IF(N400="nulová",J400,0)</f>
        <v>0</v>
      </c>
      <c r="BJ400" s="17" t="s">
        <v>75</v>
      </c>
      <c r="BK400" s="139">
        <f>ROUND(I400*H400,2)</f>
        <v>14336.78</v>
      </c>
      <c r="BL400" s="17" t="s">
        <v>146</v>
      </c>
      <c r="BM400" s="138" t="s">
        <v>562</v>
      </c>
    </row>
    <row r="401" spans="2:65" s="1" customFormat="1" x14ac:dyDescent="0.2">
      <c r="B401" s="29"/>
      <c r="D401" s="140" t="s">
        <v>147</v>
      </c>
      <c r="F401" s="141" t="s">
        <v>563</v>
      </c>
      <c r="L401" s="29"/>
      <c r="M401" s="142"/>
      <c r="T401" s="49"/>
      <c r="AT401" s="17" t="s">
        <v>147</v>
      </c>
      <c r="AU401" s="17" t="s">
        <v>77</v>
      </c>
    </row>
    <row r="402" spans="2:65" s="12" customFormat="1" ht="30.6" x14ac:dyDescent="0.2">
      <c r="B402" s="143"/>
      <c r="D402" s="144" t="s">
        <v>149</v>
      </c>
      <c r="E402" s="145" t="s">
        <v>3</v>
      </c>
      <c r="F402" s="146" t="s">
        <v>564</v>
      </c>
      <c r="H402" s="147">
        <v>101.11</v>
      </c>
      <c r="L402" s="143"/>
      <c r="M402" s="148"/>
      <c r="T402" s="149"/>
      <c r="AT402" s="145" t="s">
        <v>149</v>
      </c>
      <c r="AU402" s="145" t="s">
        <v>77</v>
      </c>
      <c r="AV402" s="12" t="s">
        <v>77</v>
      </c>
      <c r="AW402" s="12" t="s">
        <v>30</v>
      </c>
      <c r="AX402" s="12" t="s">
        <v>68</v>
      </c>
      <c r="AY402" s="145" t="s">
        <v>139</v>
      </c>
    </row>
    <row r="403" spans="2:65" s="12" customFormat="1" ht="30.6" x14ac:dyDescent="0.2">
      <c r="B403" s="143"/>
      <c r="D403" s="144" t="s">
        <v>149</v>
      </c>
      <c r="E403" s="145" t="s">
        <v>3</v>
      </c>
      <c r="F403" s="146" t="s">
        <v>565</v>
      </c>
      <c r="H403" s="147">
        <v>60.83</v>
      </c>
      <c r="L403" s="143"/>
      <c r="M403" s="148"/>
      <c r="T403" s="149"/>
      <c r="AT403" s="145" t="s">
        <v>149</v>
      </c>
      <c r="AU403" s="145" t="s">
        <v>77</v>
      </c>
      <c r="AV403" s="12" t="s">
        <v>77</v>
      </c>
      <c r="AW403" s="12" t="s">
        <v>30</v>
      </c>
      <c r="AX403" s="12" t="s">
        <v>68</v>
      </c>
      <c r="AY403" s="145" t="s">
        <v>139</v>
      </c>
    </row>
    <row r="404" spans="2:65" s="12" customFormat="1" x14ac:dyDescent="0.2">
      <c r="B404" s="143"/>
      <c r="D404" s="144" t="s">
        <v>149</v>
      </c>
      <c r="E404" s="145" t="s">
        <v>3</v>
      </c>
      <c r="F404" s="146" t="s">
        <v>566</v>
      </c>
      <c r="H404" s="147">
        <v>8</v>
      </c>
      <c r="L404" s="143"/>
      <c r="M404" s="148"/>
      <c r="T404" s="149"/>
      <c r="AT404" s="145" t="s">
        <v>149</v>
      </c>
      <c r="AU404" s="145" t="s">
        <v>77</v>
      </c>
      <c r="AV404" s="12" t="s">
        <v>77</v>
      </c>
      <c r="AW404" s="12" t="s">
        <v>30</v>
      </c>
      <c r="AX404" s="12" t="s">
        <v>68</v>
      </c>
      <c r="AY404" s="145" t="s">
        <v>139</v>
      </c>
    </row>
    <row r="405" spans="2:65" s="13" customFormat="1" x14ac:dyDescent="0.2">
      <c r="B405" s="150"/>
      <c r="D405" s="144" t="s">
        <v>149</v>
      </c>
      <c r="E405" s="151" t="s">
        <v>3</v>
      </c>
      <c r="F405" s="152" t="s">
        <v>151</v>
      </c>
      <c r="H405" s="153">
        <v>169.94</v>
      </c>
      <c r="L405" s="150"/>
      <c r="M405" s="154"/>
      <c r="T405" s="155"/>
      <c r="AT405" s="151" t="s">
        <v>149</v>
      </c>
      <c r="AU405" s="151" t="s">
        <v>77</v>
      </c>
      <c r="AV405" s="13" t="s">
        <v>146</v>
      </c>
      <c r="AW405" s="13" t="s">
        <v>30</v>
      </c>
      <c r="AX405" s="13" t="s">
        <v>75</v>
      </c>
      <c r="AY405" s="151" t="s">
        <v>139</v>
      </c>
    </row>
    <row r="406" spans="2:65" s="1" customFormat="1" ht="16.5" customHeight="1" x14ac:dyDescent="0.2">
      <c r="B406" s="127"/>
      <c r="C406" s="161" t="s">
        <v>567</v>
      </c>
      <c r="D406" s="161" t="s">
        <v>287</v>
      </c>
      <c r="E406" s="162" t="s">
        <v>568</v>
      </c>
      <c r="F406" s="163" t="s">
        <v>569</v>
      </c>
      <c r="G406" s="164" t="s">
        <v>180</v>
      </c>
      <c r="H406" s="165">
        <v>48.11</v>
      </c>
      <c r="I406" s="166">
        <v>236</v>
      </c>
      <c r="J406" s="166">
        <f>ROUND(I406*H406,2)</f>
        <v>11353.96</v>
      </c>
      <c r="K406" s="163" t="s">
        <v>145</v>
      </c>
      <c r="L406" s="167"/>
      <c r="M406" s="168" t="s">
        <v>3</v>
      </c>
      <c r="N406" s="169" t="s">
        <v>39</v>
      </c>
      <c r="O406" s="136">
        <v>0</v>
      </c>
      <c r="P406" s="136">
        <f>O406*H406</f>
        <v>0</v>
      </c>
      <c r="Q406" s="136">
        <v>8.5000000000000006E-2</v>
      </c>
      <c r="R406" s="136">
        <f>Q406*H406</f>
        <v>4.0893500000000005</v>
      </c>
      <c r="S406" s="136">
        <v>0</v>
      </c>
      <c r="T406" s="137">
        <f>S406*H406</f>
        <v>0</v>
      </c>
      <c r="AR406" s="138" t="s">
        <v>165</v>
      </c>
      <c r="AT406" s="138" t="s">
        <v>287</v>
      </c>
      <c r="AU406" s="138" t="s">
        <v>77</v>
      </c>
      <c r="AY406" s="17" t="s">
        <v>139</v>
      </c>
      <c r="BE406" s="139">
        <f>IF(N406="základní",J406,0)</f>
        <v>11353.96</v>
      </c>
      <c r="BF406" s="139">
        <f>IF(N406="snížená",J406,0)</f>
        <v>0</v>
      </c>
      <c r="BG406" s="139">
        <f>IF(N406="zákl. přenesená",J406,0)</f>
        <v>0</v>
      </c>
      <c r="BH406" s="139">
        <f>IF(N406="sníž. přenesená",J406,0)</f>
        <v>0</v>
      </c>
      <c r="BI406" s="139">
        <f>IF(N406="nulová",J406,0)</f>
        <v>0</v>
      </c>
      <c r="BJ406" s="17" t="s">
        <v>75</v>
      </c>
      <c r="BK406" s="139">
        <f>ROUND(I406*H406,2)</f>
        <v>11353.96</v>
      </c>
      <c r="BL406" s="17" t="s">
        <v>146</v>
      </c>
      <c r="BM406" s="138" t="s">
        <v>570</v>
      </c>
    </row>
    <row r="407" spans="2:65" s="12" customFormat="1" ht="30.6" x14ac:dyDescent="0.2">
      <c r="B407" s="143"/>
      <c r="D407" s="144" t="s">
        <v>149</v>
      </c>
      <c r="E407" s="145" t="s">
        <v>3</v>
      </c>
      <c r="F407" s="146" t="s">
        <v>564</v>
      </c>
      <c r="H407" s="147">
        <v>101.11</v>
      </c>
      <c r="L407" s="143"/>
      <c r="M407" s="148"/>
      <c r="T407" s="149"/>
      <c r="AT407" s="145" t="s">
        <v>149</v>
      </c>
      <c r="AU407" s="145" t="s">
        <v>77</v>
      </c>
      <c r="AV407" s="12" t="s">
        <v>77</v>
      </c>
      <c r="AW407" s="12" t="s">
        <v>30</v>
      </c>
      <c r="AX407" s="12" t="s">
        <v>68</v>
      </c>
      <c r="AY407" s="145" t="s">
        <v>139</v>
      </c>
    </row>
    <row r="408" spans="2:65" s="13" customFormat="1" x14ac:dyDescent="0.2">
      <c r="B408" s="150"/>
      <c r="D408" s="144" t="s">
        <v>149</v>
      </c>
      <c r="E408" s="151" t="s">
        <v>3</v>
      </c>
      <c r="F408" s="152" t="s">
        <v>151</v>
      </c>
      <c r="H408" s="153">
        <v>101.11</v>
      </c>
      <c r="L408" s="150"/>
      <c r="M408" s="154"/>
      <c r="T408" s="155"/>
      <c r="AT408" s="151" t="s">
        <v>149</v>
      </c>
      <c r="AU408" s="151" t="s">
        <v>77</v>
      </c>
      <c r="AV408" s="13" t="s">
        <v>146</v>
      </c>
      <c r="AW408" s="13" t="s">
        <v>30</v>
      </c>
      <c r="AX408" s="13" t="s">
        <v>75</v>
      </c>
      <c r="AY408" s="151" t="s">
        <v>139</v>
      </c>
    </row>
    <row r="409" spans="2:65" s="1" customFormat="1" ht="24.15" customHeight="1" x14ac:dyDescent="0.2">
      <c r="B409" s="127"/>
      <c r="C409" s="161" t="s">
        <v>364</v>
      </c>
      <c r="D409" s="161" t="s">
        <v>287</v>
      </c>
      <c r="E409" s="162" t="s">
        <v>571</v>
      </c>
      <c r="F409" s="163" t="s">
        <v>572</v>
      </c>
      <c r="G409" s="164" t="s">
        <v>180</v>
      </c>
      <c r="H409" s="165">
        <v>0</v>
      </c>
      <c r="I409" s="166">
        <v>180</v>
      </c>
      <c r="J409" s="166">
        <f>ROUND(I409*H409,2)</f>
        <v>0</v>
      </c>
      <c r="K409" s="163" t="s">
        <v>145</v>
      </c>
      <c r="L409" s="167"/>
      <c r="M409" s="168" t="s">
        <v>3</v>
      </c>
      <c r="N409" s="169" t="s">
        <v>39</v>
      </c>
      <c r="O409" s="136">
        <v>0</v>
      </c>
      <c r="P409" s="136">
        <f>O409*H409</f>
        <v>0</v>
      </c>
      <c r="Q409" s="136">
        <v>4.8300000000000003E-2</v>
      </c>
      <c r="R409" s="136">
        <f>Q409*H409</f>
        <v>0</v>
      </c>
      <c r="S409" s="136">
        <v>0</v>
      </c>
      <c r="T409" s="137">
        <f>S409*H409</f>
        <v>0</v>
      </c>
      <c r="AR409" s="138" t="s">
        <v>165</v>
      </c>
      <c r="AT409" s="138" t="s">
        <v>287</v>
      </c>
      <c r="AU409" s="138" t="s">
        <v>77</v>
      </c>
      <c r="AY409" s="17" t="s">
        <v>139</v>
      </c>
      <c r="BE409" s="139">
        <f>IF(N409="základní",J409,0)</f>
        <v>0</v>
      </c>
      <c r="BF409" s="139">
        <f>IF(N409="snížená",J409,0)</f>
        <v>0</v>
      </c>
      <c r="BG409" s="139">
        <f>IF(N409="zákl. přenesená",J409,0)</f>
        <v>0</v>
      </c>
      <c r="BH409" s="139">
        <f>IF(N409="sníž. přenesená",J409,0)</f>
        <v>0</v>
      </c>
      <c r="BI409" s="139">
        <f>IF(N409="nulová",J409,0)</f>
        <v>0</v>
      </c>
      <c r="BJ409" s="17" t="s">
        <v>75</v>
      </c>
      <c r="BK409" s="139">
        <f>ROUND(I409*H409,2)</f>
        <v>0</v>
      </c>
      <c r="BL409" s="17" t="s">
        <v>146</v>
      </c>
      <c r="BM409" s="138" t="s">
        <v>573</v>
      </c>
    </row>
    <row r="410" spans="2:65" s="12" customFormat="1" ht="30.6" x14ac:dyDescent="0.2">
      <c r="B410" s="143"/>
      <c r="D410" s="144" t="s">
        <v>149</v>
      </c>
      <c r="E410" s="145" t="s">
        <v>3</v>
      </c>
      <c r="F410" s="146" t="s">
        <v>565</v>
      </c>
      <c r="H410" s="147">
        <v>60.83</v>
      </c>
      <c r="L410" s="143"/>
      <c r="M410" s="148"/>
      <c r="T410" s="149"/>
      <c r="AT410" s="145" t="s">
        <v>149</v>
      </c>
      <c r="AU410" s="145" t="s">
        <v>77</v>
      </c>
      <c r="AV410" s="12" t="s">
        <v>77</v>
      </c>
      <c r="AW410" s="12" t="s">
        <v>30</v>
      </c>
      <c r="AX410" s="12" t="s">
        <v>68</v>
      </c>
      <c r="AY410" s="145" t="s">
        <v>139</v>
      </c>
    </row>
    <row r="411" spans="2:65" s="13" customFormat="1" x14ac:dyDescent="0.2">
      <c r="B411" s="150"/>
      <c r="D411" s="144" t="s">
        <v>149</v>
      </c>
      <c r="E411" s="151" t="s">
        <v>3</v>
      </c>
      <c r="F411" s="152" t="s">
        <v>151</v>
      </c>
      <c r="H411" s="153">
        <v>60.83</v>
      </c>
      <c r="L411" s="150"/>
      <c r="M411" s="154"/>
      <c r="T411" s="155"/>
      <c r="AT411" s="151" t="s">
        <v>149</v>
      </c>
      <c r="AU411" s="151" t="s">
        <v>77</v>
      </c>
      <c r="AV411" s="13" t="s">
        <v>146</v>
      </c>
      <c r="AW411" s="13" t="s">
        <v>30</v>
      </c>
      <c r="AX411" s="13" t="s">
        <v>75</v>
      </c>
      <c r="AY411" s="151" t="s">
        <v>139</v>
      </c>
    </row>
    <row r="412" spans="2:65" s="1" customFormat="1" ht="24.15" customHeight="1" x14ac:dyDescent="0.2">
      <c r="B412" s="127"/>
      <c r="C412" s="161" t="s">
        <v>574</v>
      </c>
      <c r="D412" s="161" t="s">
        <v>287</v>
      </c>
      <c r="E412" s="162" t="s">
        <v>575</v>
      </c>
      <c r="F412" s="163" t="s">
        <v>576</v>
      </c>
      <c r="G412" s="164" t="s">
        <v>180</v>
      </c>
      <c r="H412" s="165">
        <v>0</v>
      </c>
      <c r="I412" s="166">
        <v>462</v>
      </c>
      <c r="J412" s="166">
        <f>ROUND(I412*H412,2)</f>
        <v>0</v>
      </c>
      <c r="K412" s="163" t="s">
        <v>145</v>
      </c>
      <c r="L412" s="167"/>
      <c r="M412" s="168" t="s">
        <v>3</v>
      </c>
      <c r="N412" s="169" t="s">
        <v>39</v>
      </c>
      <c r="O412" s="136">
        <v>0</v>
      </c>
      <c r="P412" s="136">
        <f>O412*H412</f>
        <v>0</v>
      </c>
      <c r="Q412" s="136">
        <v>6.5670000000000006E-2</v>
      </c>
      <c r="R412" s="136">
        <f>Q412*H412</f>
        <v>0</v>
      </c>
      <c r="S412" s="136">
        <v>0</v>
      </c>
      <c r="T412" s="137">
        <f>S412*H412</f>
        <v>0</v>
      </c>
      <c r="AR412" s="138" t="s">
        <v>165</v>
      </c>
      <c r="AT412" s="138" t="s">
        <v>287</v>
      </c>
      <c r="AU412" s="138" t="s">
        <v>77</v>
      </c>
      <c r="AY412" s="17" t="s">
        <v>139</v>
      </c>
      <c r="BE412" s="139">
        <f>IF(N412="základní",J412,0)</f>
        <v>0</v>
      </c>
      <c r="BF412" s="139">
        <f>IF(N412="snížená",J412,0)</f>
        <v>0</v>
      </c>
      <c r="BG412" s="139">
        <f>IF(N412="zákl. přenesená",J412,0)</f>
        <v>0</v>
      </c>
      <c r="BH412" s="139">
        <f>IF(N412="sníž. přenesená",J412,0)</f>
        <v>0</v>
      </c>
      <c r="BI412" s="139">
        <f>IF(N412="nulová",J412,0)</f>
        <v>0</v>
      </c>
      <c r="BJ412" s="17" t="s">
        <v>75</v>
      </c>
      <c r="BK412" s="139">
        <f>ROUND(I412*H412,2)</f>
        <v>0</v>
      </c>
      <c r="BL412" s="17" t="s">
        <v>146</v>
      </c>
      <c r="BM412" s="138" t="s">
        <v>577</v>
      </c>
    </row>
    <row r="413" spans="2:65" s="12" customFormat="1" x14ac:dyDescent="0.2">
      <c r="B413" s="143"/>
      <c r="D413" s="144" t="s">
        <v>149</v>
      </c>
      <c r="E413" s="145" t="s">
        <v>3</v>
      </c>
      <c r="F413" s="146" t="s">
        <v>566</v>
      </c>
      <c r="H413" s="147">
        <v>8</v>
      </c>
      <c r="L413" s="143"/>
      <c r="M413" s="148"/>
      <c r="T413" s="149"/>
      <c r="AT413" s="145" t="s">
        <v>149</v>
      </c>
      <c r="AU413" s="145" t="s">
        <v>77</v>
      </c>
      <c r="AV413" s="12" t="s">
        <v>77</v>
      </c>
      <c r="AW413" s="12" t="s">
        <v>30</v>
      </c>
      <c r="AX413" s="12" t="s">
        <v>68</v>
      </c>
      <c r="AY413" s="145" t="s">
        <v>139</v>
      </c>
    </row>
    <row r="414" spans="2:65" s="13" customFormat="1" x14ac:dyDescent="0.2">
      <c r="B414" s="150"/>
      <c r="D414" s="144" t="s">
        <v>149</v>
      </c>
      <c r="E414" s="151" t="s">
        <v>3</v>
      </c>
      <c r="F414" s="152" t="s">
        <v>151</v>
      </c>
      <c r="H414" s="153">
        <v>8</v>
      </c>
      <c r="L414" s="150"/>
      <c r="M414" s="154"/>
      <c r="T414" s="155"/>
      <c r="AT414" s="151" t="s">
        <v>149</v>
      </c>
      <c r="AU414" s="151" t="s">
        <v>77</v>
      </c>
      <c r="AV414" s="13" t="s">
        <v>146</v>
      </c>
      <c r="AW414" s="13" t="s">
        <v>30</v>
      </c>
      <c r="AX414" s="13" t="s">
        <v>75</v>
      </c>
      <c r="AY414" s="151" t="s">
        <v>139</v>
      </c>
    </row>
    <row r="415" spans="2:65" s="1" customFormat="1" ht="49.2" customHeight="1" x14ac:dyDescent="0.2">
      <c r="B415" s="127"/>
      <c r="C415" s="128" t="s">
        <v>368</v>
      </c>
      <c r="D415" s="128" t="s">
        <v>141</v>
      </c>
      <c r="E415" s="129" t="s">
        <v>578</v>
      </c>
      <c r="F415" s="130" t="s">
        <v>579</v>
      </c>
      <c r="G415" s="131" t="s">
        <v>180</v>
      </c>
      <c r="H415" s="132">
        <v>161.29</v>
      </c>
      <c r="I415" s="133">
        <v>238</v>
      </c>
      <c r="J415" s="133">
        <f>ROUND(I415*H415,2)</f>
        <v>38387.019999999997</v>
      </c>
      <c r="K415" s="130" t="s">
        <v>145</v>
      </c>
      <c r="L415" s="29"/>
      <c r="M415" s="134" t="s">
        <v>3</v>
      </c>
      <c r="N415" s="135" t="s">
        <v>39</v>
      </c>
      <c r="O415" s="136">
        <v>0.23899999999999999</v>
      </c>
      <c r="P415" s="136">
        <f>O415*H415</f>
        <v>38.548309999999994</v>
      </c>
      <c r="Q415" s="136">
        <v>0.1295</v>
      </c>
      <c r="R415" s="136">
        <f>Q415*H415</f>
        <v>20.887055</v>
      </c>
      <c r="S415" s="136">
        <v>0</v>
      </c>
      <c r="T415" s="137">
        <f>S415*H415</f>
        <v>0</v>
      </c>
      <c r="AR415" s="138" t="s">
        <v>146</v>
      </c>
      <c r="AT415" s="138" t="s">
        <v>141</v>
      </c>
      <c r="AU415" s="138" t="s">
        <v>77</v>
      </c>
      <c r="AY415" s="17" t="s">
        <v>139</v>
      </c>
      <c r="BE415" s="139">
        <f>IF(N415="základní",J415,0)</f>
        <v>38387.019999999997</v>
      </c>
      <c r="BF415" s="139">
        <f>IF(N415="snížená",J415,0)</f>
        <v>0</v>
      </c>
      <c r="BG415" s="139">
        <f>IF(N415="zákl. přenesená",J415,0)</f>
        <v>0</v>
      </c>
      <c r="BH415" s="139">
        <f>IF(N415="sníž. přenesená",J415,0)</f>
        <v>0</v>
      </c>
      <c r="BI415" s="139">
        <f>IF(N415="nulová",J415,0)</f>
        <v>0</v>
      </c>
      <c r="BJ415" s="17" t="s">
        <v>75</v>
      </c>
      <c r="BK415" s="139">
        <f>ROUND(I415*H415,2)</f>
        <v>38387.019999999997</v>
      </c>
      <c r="BL415" s="17" t="s">
        <v>146</v>
      </c>
      <c r="BM415" s="138" t="s">
        <v>580</v>
      </c>
    </row>
    <row r="416" spans="2:65" s="1" customFormat="1" x14ac:dyDescent="0.2">
      <c r="B416" s="29"/>
      <c r="D416" s="140" t="s">
        <v>147</v>
      </c>
      <c r="F416" s="141" t="s">
        <v>581</v>
      </c>
      <c r="L416" s="29"/>
      <c r="M416" s="142"/>
      <c r="T416" s="49"/>
      <c r="AT416" s="17" t="s">
        <v>147</v>
      </c>
      <c r="AU416" s="17" t="s">
        <v>77</v>
      </c>
    </row>
    <row r="417" spans="2:65" s="12" customFormat="1" ht="30.6" x14ac:dyDescent="0.2">
      <c r="B417" s="143"/>
      <c r="D417" s="144" t="s">
        <v>149</v>
      </c>
      <c r="E417" s="145" t="s">
        <v>3</v>
      </c>
      <c r="F417" s="146" t="s">
        <v>582</v>
      </c>
      <c r="H417" s="147">
        <v>161.29</v>
      </c>
      <c r="L417" s="143"/>
      <c r="M417" s="148"/>
      <c r="T417" s="149"/>
      <c r="AT417" s="145" t="s">
        <v>149</v>
      </c>
      <c r="AU417" s="145" t="s">
        <v>77</v>
      </c>
      <c r="AV417" s="12" t="s">
        <v>77</v>
      </c>
      <c r="AW417" s="12" t="s">
        <v>30</v>
      </c>
      <c r="AX417" s="12" t="s">
        <v>68</v>
      </c>
      <c r="AY417" s="145" t="s">
        <v>139</v>
      </c>
    </row>
    <row r="418" spans="2:65" s="13" customFormat="1" x14ac:dyDescent="0.2">
      <c r="B418" s="150"/>
      <c r="D418" s="144" t="s">
        <v>149</v>
      </c>
      <c r="E418" s="151" t="s">
        <v>3</v>
      </c>
      <c r="F418" s="152" t="s">
        <v>151</v>
      </c>
      <c r="H418" s="153">
        <v>161.29</v>
      </c>
      <c r="L418" s="150"/>
      <c r="M418" s="154"/>
      <c r="T418" s="155"/>
      <c r="AT418" s="151" t="s">
        <v>149</v>
      </c>
      <c r="AU418" s="151" t="s">
        <v>77</v>
      </c>
      <c r="AV418" s="13" t="s">
        <v>146</v>
      </c>
      <c r="AW418" s="13" t="s">
        <v>30</v>
      </c>
      <c r="AX418" s="13" t="s">
        <v>75</v>
      </c>
      <c r="AY418" s="151" t="s">
        <v>139</v>
      </c>
    </row>
    <row r="419" spans="2:65" s="1" customFormat="1" ht="16.5" customHeight="1" x14ac:dyDescent="0.2">
      <c r="B419" s="127"/>
      <c r="C419" s="161" t="s">
        <v>583</v>
      </c>
      <c r="D419" s="161" t="s">
        <v>287</v>
      </c>
      <c r="E419" s="162" t="s">
        <v>584</v>
      </c>
      <c r="F419" s="163" t="s">
        <v>585</v>
      </c>
      <c r="G419" s="164" t="s">
        <v>180</v>
      </c>
      <c r="H419" s="165">
        <v>164.51599999999999</v>
      </c>
      <c r="I419" s="166">
        <v>78</v>
      </c>
      <c r="J419" s="166">
        <f>ROUND(I419*H419,2)</f>
        <v>12832.25</v>
      </c>
      <c r="K419" s="163" t="s">
        <v>145</v>
      </c>
      <c r="L419" s="167"/>
      <c r="M419" s="168" t="s">
        <v>3</v>
      </c>
      <c r="N419" s="169" t="s">
        <v>39</v>
      </c>
      <c r="O419" s="136">
        <v>0</v>
      </c>
      <c r="P419" s="136">
        <f>O419*H419</f>
        <v>0</v>
      </c>
      <c r="Q419" s="136">
        <v>2.8000000000000001E-2</v>
      </c>
      <c r="R419" s="136">
        <f>Q419*H419</f>
        <v>4.6064479999999994</v>
      </c>
      <c r="S419" s="136">
        <v>0</v>
      </c>
      <c r="T419" s="137">
        <f>S419*H419</f>
        <v>0</v>
      </c>
      <c r="AR419" s="138" t="s">
        <v>165</v>
      </c>
      <c r="AT419" s="138" t="s">
        <v>287</v>
      </c>
      <c r="AU419" s="138" t="s">
        <v>77</v>
      </c>
      <c r="AY419" s="17" t="s">
        <v>139</v>
      </c>
      <c r="BE419" s="139">
        <f>IF(N419="základní",J419,0)</f>
        <v>12832.25</v>
      </c>
      <c r="BF419" s="139">
        <f>IF(N419="snížená",J419,0)</f>
        <v>0</v>
      </c>
      <c r="BG419" s="139">
        <f>IF(N419="zákl. přenesená",J419,0)</f>
        <v>0</v>
      </c>
      <c r="BH419" s="139">
        <f>IF(N419="sníž. přenesená",J419,0)</f>
        <v>0</v>
      </c>
      <c r="BI419" s="139">
        <f>IF(N419="nulová",J419,0)</f>
        <v>0</v>
      </c>
      <c r="BJ419" s="17" t="s">
        <v>75</v>
      </c>
      <c r="BK419" s="139">
        <f>ROUND(I419*H419,2)</f>
        <v>12832.25</v>
      </c>
      <c r="BL419" s="17" t="s">
        <v>146</v>
      </c>
      <c r="BM419" s="138" t="s">
        <v>586</v>
      </c>
    </row>
    <row r="420" spans="2:65" s="12" customFormat="1" x14ac:dyDescent="0.2">
      <c r="B420" s="143"/>
      <c r="D420" s="144" t="s">
        <v>149</v>
      </c>
      <c r="E420" s="145" t="s">
        <v>3</v>
      </c>
      <c r="F420" s="146" t="s">
        <v>587</v>
      </c>
      <c r="H420" s="147">
        <v>161.29</v>
      </c>
      <c r="L420" s="143"/>
      <c r="M420" s="148"/>
      <c r="T420" s="149"/>
      <c r="AT420" s="145" t="s">
        <v>149</v>
      </c>
      <c r="AU420" s="145" t="s">
        <v>77</v>
      </c>
      <c r="AV420" s="12" t="s">
        <v>77</v>
      </c>
      <c r="AW420" s="12" t="s">
        <v>30</v>
      </c>
      <c r="AX420" s="12" t="s">
        <v>68</v>
      </c>
      <c r="AY420" s="145" t="s">
        <v>139</v>
      </c>
    </row>
    <row r="421" spans="2:65" s="13" customFormat="1" x14ac:dyDescent="0.2">
      <c r="B421" s="150"/>
      <c r="D421" s="144" t="s">
        <v>149</v>
      </c>
      <c r="E421" s="151" t="s">
        <v>3</v>
      </c>
      <c r="F421" s="152" t="s">
        <v>151</v>
      </c>
      <c r="H421" s="153">
        <v>161.29</v>
      </c>
      <c r="L421" s="150"/>
      <c r="M421" s="154"/>
      <c r="T421" s="155"/>
      <c r="AT421" s="151" t="s">
        <v>149</v>
      </c>
      <c r="AU421" s="151" t="s">
        <v>77</v>
      </c>
      <c r="AV421" s="13" t="s">
        <v>146</v>
      </c>
      <c r="AW421" s="13" t="s">
        <v>30</v>
      </c>
      <c r="AX421" s="13" t="s">
        <v>75</v>
      </c>
      <c r="AY421" s="151" t="s">
        <v>139</v>
      </c>
    </row>
    <row r="422" spans="2:65" s="12" customFormat="1" x14ac:dyDescent="0.2">
      <c r="B422" s="143"/>
      <c r="D422" s="144" t="s">
        <v>149</v>
      </c>
      <c r="F422" s="146" t="s">
        <v>588</v>
      </c>
      <c r="H422" s="147">
        <v>164.51599999999999</v>
      </c>
      <c r="L422" s="143"/>
      <c r="M422" s="148"/>
      <c r="T422" s="149"/>
      <c r="AT422" s="145" t="s">
        <v>149</v>
      </c>
      <c r="AU422" s="145" t="s">
        <v>77</v>
      </c>
      <c r="AV422" s="12" t="s">
        <v>77</v>
      </c>
      <c r="AW422" s="12" t="s">
        <v>4</v>
      </c>
      <c r="AX422" s="12" t="s">
        <v>75</v>
      </c>
      <c r="AY422" s="145" t="s">
        <v>139</v>
      </c>
    </row>
    <row r="423" spans="2:65" s="1" customFormat="1" ht="24.15" customHeight="1" x14ac:dyDescent="0.2">
      <c r="B423" s="127"/>
      <c r="C423" s="128" t="s">
        <v>373</v>
      </c>
      <c r="D423" s="128" t="s">
        <v>141</v>
      </c>
      <c r="E423" s="129" t="s">
        <v>589</v>
      </c>
      <c r="F423" s="130" t="s">
        <v>590</v>
      </c>
      <c r="G423" s="131" t="s">
        <v>195</v>
      </c>
      <c r="H423" s="132">
        <v>13.252750000000001</v>
      </c>
      <c r="I423" s="133">
        <v>3640</v>
      </c>
      <c r="J423" s="133">
        <f>ROUND(I423*H423,2)</f>
        <v>48240.01</v>
      </c>
      <c r="K423" s="130" t="s">
        <v>145</v>
      </c>
      <c r="L423" s="29"/>
      <c r="M423" s="134" t="s">
        <v>3</v>
      </c>
      <c r="N423" s="135" t="s">
        <v>39</v>
      </c>
      <c r="O423" s="136">
        <v>1.4419999999999999</v>
      </c>
      <c r="P423" s="136">
        <f>O423*H423</f>
        <v>19.1104655</v>
      </c>
      <c r="Q423" s="136">
        <v>2.2563399999999998</v>
      </c>
      <c r="R423" s="136">
        <f>Q423*H423</f>
        <v>29.902709934999997</v>
      </c>
      <c r="S423" s="136">
        <v>0</v>
      </c>
      <c r="T423" s="137">
        <f>S423*H423</f>
        <v>0</v>
      </c>
      <c r="AR423" s="138" t="s">
        <v>146</v>
      </c>
      <c r="AT423" s="138" t="s">
        <v>141</v>
      </c>
      <c r="AU423" s="138" t="s">
        <v>77</v>
      </c>
      <c r="AY423" s="17" t="s">
        <v>139</v>
      </c>
      <c r="BE423" s="139">
        <f>IF(N423="základní",J423,0)</f>
        <v>48240.01</v>
      </c>
      <c r="BF423" s="139">
        <f>IF(N423="snížená",J423,0)</f>
        <v>0</v>
      </c>
      <c r="BG423" s="139">
        <f>IF(N423="zákl. přenesená",J423,0)</f>
        <v>0</v>
      </c>
      <c r="BH423" s="139">
        <f>IF(N423="sníž. přenesená",J423,0)</f>
        <v>0</v>
      </c>
      <c r="BI423" s="139">
        <f>IF(N423="nulová",J423,0)</f>
        <v>0</v>
      </c>
      <c r="BJ423" s="17" t="s">
        <v>75</v>
      </c>
      <c r="BK423" s="139">
        <f>ROUND(I423*H423,2)</f>
        <v>48240.01</v>
      </c>
      <c r="BL423" s="17" t="s">
        <v>146</v>
      </c>
      <c r="BM423" s="138" t="s">
        <v>591</v>
      </c>
    </row>
    <row r="424" spans="2:65" s="1" customFormat="1" x14ac:dyDescent="0.2">
      <c r="B424" s="29"/>
      <c r="D424" s="140" t="s">
        <v>147</v>
      </c>
      <c r="F424" s="141" t="s">
        <v>592</v>
      </c>
      <c r="H424" s="1">
        <v>22.39</v>
      </c>
      <c r="L424" s="29"/>
      <c r="M424" s="142"/>
      <c r="T424" s="49"/>
      <c r="AT424" s="17" t="s">
        <v>147</v>
      </c>
      <c r="AU424" s="17" t="s">
        <v>77</v>
      </c>
    </row>
    <row r="425" spans="2:65" s="1" customFormat="1" ht="55.5" customHeight="1" x14ac:dyDescent="0.2">
      <c r="B425" s="127"/>
      <c r="C425" s="128" t="s">
        <v>593</v>
      </c>
      <c r="D425" s="128" t="s">
        <v>141</v>
      </c>
      <c r="E425" s="129" t="s">
        <v>594</v>
      </c>
      <c r="F425" s="130" t="s">
        <v>595</v>
      </c>
      <c r="G425" s="131" t="s">
        <v>180</v>
      </c>
      <c r="H425" s="132">
        <v>138.76</v>
      </c>
      <c r="I425" s="133">
        <v>153</v>
      </c>
      <c r="J425" s="133">
        <f>ROUND(I425*H425,2)</f>
        <v>21230.28</v>
      </c>
      <c r="K425" s="130" t="s">
        <v>145</v>
      </c>
      <c r="L425" s="29"/>
      <c r="M425" s="134" t="s">
        <v>3</v>
      </c>
      <c r="N425" s="135" t="s">
        <v>39</v>
      </c>
      <c r="O425" s="136">
        <v>0.217</v>
      </c>
      <c r="P425" s="136">
        <f>O425*H425</f>
        <v>30.110919999999997</v>
      </c>
      <c r="Q425" s="136">
        <v>1.8000000000000001E-4</v>
      </c>
      <c r="R425" s="136">
        <f>Q425*H425</f>
        <v>2.49768E-2</v>
      </c>
      <c r="S425" s="136">
        <v>0</v>
      </c>
      <c r="T425" s="137">
        <f>S425*H425</f>
        <v>0</v>
      </c>
      <c r="AR425" s="138" t="s">
        <v>146</v>
      </c>
      <c r="AT425" s="138" t="s">
        <v>141</v>
      </c>
      <c r="AU425" s="138" t="s">
        <v>77</v>
      </c>
      <c r="AY425" s="17" t="s">
        <v>139</v>
      </c>
      <c r="BE425" s="139">
        <f>IF(N425="základní",J425,0)</f>
        <v>21230.28</v>
      </c>
      <c r="BF425" s="139">
        <f>IF(N425="snížená",J425,0)</f>
        <v>0</v>
      </c>
      <c r="BG425" s="139">
        <f>IF(N425="zákl. přenesená",J425,0)</f>
        <v>0</v>
      </c>
      <c r="BH425" s="139">
        <f>IF(N425="sníž. přenesená",J425,0)</f>
        <v>0</v>
      </c>
      <c r="BI425" s="139">
        <f>IF(N425="nulová",J425,0)</f>
        <v>0</v>
      </c>
      <c r="BJ425" s="17" t="s">
        <v>75</v>
      </c>
      <c r="BK425" s="139">
        <f>ROUND(I425*H425,2)</f>
        <v>21230.28</v>
      </c>
      <c r="BL425" s="17" t="s">
        <v>146</v>
      </c>
      <c r="BM425" s="138" t="s">
        <v>596</v>
      </c>
    </row>
    <row r="426" spans="2:65" s="1" customFormat="1" x14ac:dyDescent="0.2">
      <c r="B426" s="29"/>
      <c r="D426" s="140" t="s">
        <v>147</v>
      </c>
      <c r="F426" s="141" t="s">
        <v>597</v>
      </c>
      <c r="L426" s="29"/>
      <c r="M426" s="142"/>
      <c r="T426" s="49"/>
      <c r="AT426" s="17" t="s">
        <v>147</v>
      </c>
      <c r="AU426" s="17" t="s">
        <v>77</v>
      </c>
    </row>
    <row r="427" spans="2:65" s="14" customFormat="1" x14ac:dyDescent="0.2">
      <c r="B427" s="156"/>
      <c r="D427" s="144" t="s">
        <v>149</v>
      </c>
      <c r="E427" s="157" t="s">
        <v>3</v>
      </c>
      <c r="F427" s="158" t="s">
        <v>542</v>
      </c>
      <c r="H427" s="157" t="s">
        <v>3</v>
      </c>
      <c r="L427" s="156"/>
      <c r="M427" s="159"/>
      <c r="T427" s="160"/>
      <c r="AT427" s="157" t="s">
        <v>149</v>
      </c>
      <c r="AU427" s="157" t="s">
        <v>77</v>
      </c>
      <c r="AV427" s="14" t="s">
        <v>75</v>
      </c>
      <c r="AW427" s="14" t="s">
        <v>30</v>
      </c>
      <c r="AX427" s="14" t="s">
        <v>68</v>
      </c>
      <c r="AY427" s="157" t="s">
        <v>139</v>
      </c>
    </row>
    <row r="428" spans="2:65" s="12" customFormat="1" ht="20.399999999999999" x14ac:dyDescent="0.2">
      <c r="B428" s="143"/>
      <c r="D428" s="144" t="s">
        <v>149</v>
      </c>
      <c r="E428" s="145" t="s">
        <v>3</v>
      </c>
      <c r="F428" s="146" t="s">
        <v>543</v>
      </c>
      <c r="H428" s="147">
        <v>116.26</v>
      </c>
      <c r="L428" s="143"/>
      <c r="M428" s="148"/>
      <c r="T428" s="149"/>
      <c r="AT428" s="145" t="s">
        <v>149</v>
      </c>
      <c r="AU428" s="145" t="s">
        <v>77</v>
      </c>
      <c r="AV428" s="12" t="s">
        <v>77</v>
      </c>
      <c r="AW428" s="12" t="s">
        <v>30</v>
      </c>
      <c r="AX428" s="12" t="s">
        <v>68</v>
      </c>
      <c r="AY428" s="145" t="s">
        <v>139</v>
      </c>
    </row>
    <row r="429" spans="2:65" s="14" customFormat="1" x14ac:dyDescent="0.2">
      <c r="B429" s="156"/>
      <c r="D429" s="144" t="s">
        <v>149</v>
      </c>
      <c r="E429" s="157" t="s">
        <v>3</v>
      </c>
      <c r="F429" s="158" t="s">
        <v>598</v>
      </c>
      <c r="H429" s="157" t="s">
        <v>3</v>
      </c>
      <c r="L429" s="156"/>
      <c r="M429" s="159"/>
      <c r="T429" s="160"/>
      <c r="AT429" s="157" t="s">
        <v>149</v>
      </c>
      <c r="AU429" s="157" t="s">
        <v>77</v>
      </c>
      <c r="AV429" s="14" t="s">
        <v>75</v>
      </c>
      <c r="AW429" s="14" t="s">
        <v>30</v>
      </c>
      <c r="AX429" s="14" t="s">
        <v>68</v>
      </c>
      <c r="AY429" s="157" t="s">
        <v>139</v>
      </c>
    </row>
    <row r="430" spans="2:65" s="12" customFormat="1" x14ac:dyDescent="0.2">
      <c r="B430" s="143"/>
      <c r="D430" s="144" t="s">
        <v>149</v>
      </c>
      <c r="E430" s="145" t="s">
        <v>3</v>
      </c>
      <c r="F430" s="146" t="s">
        <v>599</v>
      </c>
      <c r="H430" s="147">
        <v>22.5</v>
      </c>
      <c r="L430" s="143"/>
      <c r="M430" s="148"/>
      <c r="T430" s="149"/>
      <c r="AT430" s="145" t="s">
        <v>149</v>
      </c>
      <c r="AU430" s="145" t="s">
        <v>77</v>
      </c>
      <c r="AV430" s="12" t="s">
        <v>77</v>
      </c>
      <c r="AW430" s="12" t="s">
        <v>30</v>
      </c>
      <c r="AX430" s="12" t="s">
        <v>68</v>
      </c>
      <c r="AY430" s="145" t="s">
        <v>139</v>
      </c>
    </row>
    <row r="431" spans="2:65" s="13" customFormat="1" x14ac:dyDescent="0.2">
      <c r="B431" s="150"/>
      <c r="D431" s="144" t="s">
        <v>149</v>
      </c>
      <c r="E431" s="151" t="s">
        <v>3</v>
      </c>
      <c r="F431" s="152" t="s">
        <v>151</v>
      </c>
      <c r="H431" s="153">
        <v>138.76</v>
      </c>
      <c r="L431" s="150"/>
      <c r="M431" s="154"/>
      <c r="T431" s="155"/>
      <c r="AT431" s="151" t="s">
        <v>149</v>
      </c>
      <c r="AU431" s="151" t="s">
        <v>77</v>
      </c>
      <c r="AV431" s="13" t="s">
        <v>146</v>
      </c>
      <c r="AW431" s="13" t="s">
        <v>30</v>
      </c>
      <c r="AX431" s="13" t="s">
        <v>75</v>
      </c>
      <c r="AY431" s="151" t="s">
        <v>139</v>
      </c>
    </row>
    <row r="432" spans="2:65" s="1" customFormat="1" ht="24.15" customHeight="1" x14ac:dyDescent="0.2">
      <c r="B432" s="127"/>
      <c r="C432" s="128" t="s">
        <v>378</v>
      </c>
      <c r="D432" s="128" t="s">
        <v>141</v>
      </c>
      <c r="E432" s="129" t="s">
        <v>600</v>
      </c>
      <c r="F432" s="130" t="s">
        <v>601</v>
      </c>
      <c r="G432" s="131" t="s">
        <v>180</v>
      </c>
      <c r="H432" s="132">
        <v>138.76</v>
      </c>
      <c r="I432" s="133">
        <v>106</v>
      </c>
      <c r="J432" s="133">
        <f>ROUND(I432*H432,2)</f>
        <v>14708.56</v>
      </c>
      <c r="K432" s="130" t="s">
        <v>145</v>
      </c>
      <c r="L432" s="29"/>
      <c r="M432" s="134" t="s">
        <v>3</v>
      </c>
      <c r="N432" s="135" t="s">
        <v>39</v>
      </c>
      <c r="O432" s="136">
        <v>0.19600000000000001</v>
      </c>
      <c r="P432" s="136">
        <f>O432*H432</f>
        <v>27.196960000000001</v>
      </c>
      <c r="Q432" s="136">
        <v>0</v>
      </c>
      <c r="R432" s="136">
        <f>Q432*H432</f>
        <v>0</v>
      </c>
      <c r="S432" s="136">
        <v>0</v>
      </c>
      <c r="T432" s="137">
        <f>S432*H432</f>
        <v>0</v>
      </c>
      <c r="AR432" s="138" t="s">
        <v>146</v>
      </c>
      <c r="AT432" s="138" t="s">
        <v>141</v>
      </c>
      <c r="AU432" s="138" t="s">
        <v>77</v>
      </c>
      <c r="AY432" s="17" t="s">
        <v>139</v>
      </c>
      <c r="BE432" s="139">
        <f>IF(N432="základní",J432,0)</f>
        <v>14708.56</v>
      </c>
      <c r="BF432" s="139">
        <f>IF(N432="snížená",J432,0)</f>
        <v>0</v>
      </c>
      <c r="BG432" s="139">
        <f>IF(N432="zákl. přenesená",J432,0)</f>
        <v>0</v>
      </c>
      <c r="BH432" s="139">
        <f>IF(N432="sníž. přenesená",J432,0)</f>
        <v>0</v>
      </c>
      <c r="BI432" s="139">
        <f>IF(N432="nulová",J432,0)</f>
        <v>0</v>
      </c>
      <c r="BJ432" s="17" t="s">
        <v>75</v>
      </c>
      <c r="BK432" s="139">
        <f>ROUND(I432*H432,2)</f>
        <v>14708.56</v>
      </c>
      <c r="BL432" s="17" t="s">
        <v>146</v>
      </c>
      <c r="BM432" s="138" t="s">
        <v>602</v>
      </c>
    </row>
    <row r="433" spans="2:65" s="1" customFormat="1" x14ac:dyDescent="0.2">
      <c r="B433" s="29"/>
      <c r="D433" s="140" t="s">
        <v>147</v>
      </c>
      <c r="F433" s="141" t="s">
        <v>603</v>
      </c>
      <c r="L433" s="29"/>
      <c r="M433" s="142"/>
      <c r="T433" s="49"/>
      <c r="AT433" s="17" t="s">
        <v>147</v>
      </c>
      <c r="AU433" s="17" t="s">
        <v>77</v>
      </c>
    </row>
    <row r="434" spans="2:65" s="14" customFormat="1" x14ac:dyDescent="0.2">
      <c r="B434" s="156"/>
      <c r="D434" s="144" t="s">
        <v>149</v>
      </c>
      <c r="E434" s="157" t="s">
        <v>3</v>
      </c>
      <c r="F434" s="158" t="s">
        <v>542</v>
      </c>
      <c r="H434" s="157" t="s">
        <v>3</v>
      </c>
      <c r="L434" s="156"/>
      <c r="M434" s="159"/>
      <c r="T434" s="160"/>
      <c r="AT434" s="157" t="s">
        <v>149</v>
      </c>
      <c r="AU434" s="157" t="s">
        <v>77</v>
      </c>
      <c r="AV434" s="14" t="s">
        <v>75</v>
      </c>
      <c r="AW434" s="14" t="s">
        <v>30</v>
      </c>
      <c r="AX434" s="14" t="s">
        <v>68</v>
      </c>
      <c r="AY434" s="157" t="s">
        <v>139</v>
      </c>
    </row>
    <row r="435" spans="2:65" s="12" customFormat="1" ht="20.399999999999999" x14ac:dyDescent="0.2">
      <c r="B435" s="143"/>
      <c r="D435" s="144" t="s">
        <v>149</v>
      </c>
      <c r="E435" s="145" t="s">
        <v>3</v>
      </c>
      <c r="F435" s="146" t="s">
        <v>543</v>
      </c>
      <c r="H435" s="147">
        <v>116.26</v>
      </c>
      <c r="L435" s="143"/>
      <c r="M435" s="148"/>
      <c r="T435" s="149"/>
      <c r="AT435" s="145" t="s">
        <v>149</v>
      </c>
      <c r="AU435" s="145" t="s">
        <v>77</v>
      </c>
      <c r="AV435" s="12" t="s">
        <v>77</v>
      </c>
      <c r="AW435" s="12" t="s">
        <v>30</v>
      </c>
      <c r="AX435" s="12" t="s">
        <v>68</v>
      </c>
      <c r="AY435" s="145" t="s">
        <v>139</v>
      </c>
    </row>
    <row r="436" spans="2:65" s="14" customFormat="1" x14ac:dyDescent="0.2">
      <c r="B436" s="156"/>
      <c r="D436" s="144" t="s">
        <v>149</v>
      </c>
      <c r="E436" s="157" t="s">
        <v>3</v>
      </c>
      <c r="F436" s="158" t="s">
        <v>598</v>
      </c>
      <c r="H436" s="157" t="s">
        <v>3</v>
      </c>
      <c r="L436" s="156"/>
      <c r="M436" s="159"/>
      <c r="T436" s="160"/>
      <c r="AT436" s="157" t="s">
        <v>149</v>
      </c>
      <c r="AU436" s="157" t="s">
        <v>77</v>
      </c>
      <c r="AV436" s="14" t="s">
        <v>75</v>
      </c>
      <c r="AW436" s="14" t="s">
        <v>30</v>
      </c>
      <c r="AX436" s="14" t="s">
        <v>68</v>
      </c>
      <c r="AY436" s="157" t="s">
        <v>139</v>
      </c>
    </row>
    <row r="437" spans="2:65" s="12" customFormat="1" x14ac:dyDescent="0.2">
      <c r="B437" s="143"/>
      <c r="D437" s="144" t="s">
        <v>149</v>
      </c>
      <c r="E437" s="145" t="s">
        <v>3</v>
      </c>
      <c r="F437" s="146" t="s">
        <v>599</v>
      </c>
      <c r="H437" s="147">
        <v>22.5</v>
      </c>
      <c r="L437" s="143"/>
      <c r="M437" s="148"/>
      <c r="T437" s="149"/>
      <c r="AT437" s="145" t="s">
        <v>149</v>
      </c>
      <c r="AU437" s="145" t="s">
        <v>77</v>
      </c>
      <c r="AV437" s="12" t="s">
        <v>77</v>
      </c>
      <c r="AW437" s="12" t="s">
        <v>30</v>
      </c>
      <c r="AX437" s="12" t="s">
        <v>68</v>
      </c>
      <c r="AY437" s="145" t="s">
        <v>139</v>
      </c>
    </row>
    <row r="438" spans="2:65" s="13" customFormat="1" x14ac:dyDescent="0.2">
      <c r="B438" s="150"/>
      <c r="D438" s="144" t="s">
        <v>149</v>
      </c>
      <c r="E438" s="151" t="s">
        <v>3</v>
      </c>
      <c r="F438" s="152" t="s">
        <v>151</v>
      </c>
      <c r="H438" s="153">
        <v>138.76</v>
      </c>
      <c r="L438" s="150"/>
      <c r="M438" s="154"/>
      <c r="T438" s="155"/>
      <c r="AT438" s="151" t="s">
        <v>149</v>
      </c>
      <c r="AU438" s="151" t="s">
        <v>77</v>
      </c>
      <c r="AV438" s="13" t="s">
        <v>146</v>
      </c>
      <c r="AW438" s="13" t="s">
        <v>30</v>
      </c>
      <c r="AX438" s="13" t="s">
        <v>75</v>
      </c>
      <c r="AY438" s="151" t="s">
        <v>139</v>
      </c>
    </row>
    <row r="439" spans="2:65" s="1" customFormat="1" ht="24.15" customHeight="1" x14ac:dyDescent="0.2">
      <c r="B439" s="127"/>
      <c r="C439" s="128" t="s">
        <v>604</v>
      </c>
      <c r="D439" s="128" t="s">
        <v>141</v>
      </c>
      <c r="E439" s="129" t="s">
        <v>605</v>
      </c>
      <c r="F439" s="130" t="s">
        <v>606</v>
      </c>
      <c r="G439" s="131" t="s">
        <v>180</v>
      </c>
      <c r="H439" s="132">
        <v>0</v>
      </c>
      <c r="I439" s="133">
        <v>478</v>
      </c>
      <c r="J439" s="133">
        <f>ROUND(I439*H439,2)</f>
        <v>0</v>
      </c>
      <c r="K439" s="130" t="s">
        <v>145</v>
      </c>
      <c r="L439" s="29"/>
      <c r="M439" s="134" t="s">
        <v>3</v>
      </c>
      <c r="N439" s="135" t="s">
        <v>39</v>
      </c>
      <c r="O439" s="136">
        <v>0.26900000000000002</v>
      </c>
      <c r="P439" s="136">
        <f>O439*H439</f>
        <v>0</v>
      </c>
      <c r="Q439" s="136">
        <v>0.29221000000000003</v>
      </c>
      <c r="R439" s="136">
        <f>Q439*H439</f>
        <v>0</v>
      </c>
      <c r="S439" s="136">
        <v>0</v>
      </c>
      <c r="T439" s="137">
        <f>S439*H439</f>
        <v>0</v>
      </c>
      <c r="AR439" s="138" t="s">
        <v>146</v>
      </c>
      <c r="AT439" s="138" t="s">
        <v>141</v>
      </c>
      <c r="AU439" s="138" t="s">
        <v>77</v>
      </c>
      <c r="AY439" s="17" t="s">
        <v>139</v>
      </c>
      <c r="BE439" s="139">
        <f>IF(N439="základní",J439,0)</f>
        <v>0</v>
      </c>
      <c r="BF439" s="139">
        <f>IF(N439="snížená",J439,0)</f>
        <v>0</v>
      </c>
      <c r="BG439" s="139">
        <f>IF(N439="zákl. přenesená",J439,0)</f>
        <v>0</v>
      </c>
      <c r="BH439" s="139">
        <f>IF(N439="sníž. přenesená",J439,0)</f>
        <v>0</v>
      </c>
      <c r="BI439" s="139">
        <f>IF(N439="nulová",J439,0)</f>
        <v>0</v>
      </c>
      <c r="BJ439" s="17" t="s">
        <v>75</v>
      </c>
      <c r="BK439" s="139">
        <f>ROUND(I439*H439,2)</f>
        <v>0</v>
      </c>
      <c r="BL439" s="17" t="s">
        <v>146</v>
      </c>
      <c r="BM439" s="138" t="s">
        <v>607</v>
      </c>
    </row>
    <row r="440" spans="2:65" s="1" customFormat="1" x14ac:dyDescent="0.2">
      <c r="B440" s="29"/>
      <c r="D440" s="140" t="s">
        <v>147</v>
      </c>
      <c r="F440" s="141" t="s">
        <v>608</v>
      </c>
      <c r="L440" s="29"/>
      <c r="M440" s="142"/>
      <c r="T440" s="49"/>
      <c r="AT440" s="17" t="s">
        <v>147</v>
      </c>
      <c r="AU440" s="17" t="s">
        <v>77</v>
      </c>
    </row>
    <row r="441" spans="2:65" s="12" customFormat="1" x14ac:dyDescent="0.2">
      <c r="B441" s="143"/>
      <c r="D441" s="144" t="s">
        <v>149</v>
      </c>
      <c r="E441" s="145" t="s">
        <v>3</v>
      </c>
      <c r="F441" s="146" t="s">
        <v>609</v>
      </c>
      <c r="H441" s="147">
        <v>21</v>
      </c>
      <c r="L441" s="143"/>
      <c r="M441" s="148"/>
      <c r="T441" s="149"/>
      <c r="AT441" s="145" t="s">
        <v>149</v>
      </c>
      <c r="AU441" s="145" t="s">
        <v>77</v>
      </c>
      <c r="AV441" s="12" t="s">
        <v>77</v>
      </c>
      <c r="AW441" s="12" t="s">
        <v>30</v>
      </c>
      <c r="AX441" s="12" t="s">
        <v>68</v>
      </c>
      <c r="AY441" s="145" t="s">
        <v>139</v>
      </c>
    </row>
    <row r="442" spans="2:65" s="13" customFormat="1" x14ac:dyDescent="0.2">
      <c r="B442" s="150"/>
      <c r="D442" s="144" t="s">
        <v>149</v>
      </c>
      <c r="E442" s="151" t="s">
        <v>3</v>
      </c>
      <c r="F442" s="152" t="s">
        <v>151</v>
      </c>
      <c r="H442" s="153">
        <v>21</v>
      </c>
      <c r="L442" s="150"/>
      <c r="M442" s="154"/>
      <c r="T442" s="155"/>
      <c r="AT442" s="151" t="s">
        <v>149</v>
      </c>
      <c r="AU442" s="151" t="s">
        <v>77</v>
      </c>
      <c r="AV442" s="13" t="s">
        <v>146</v>
      </c>
      <c r="AW442" s="13" t="s">
        <v>30</v>
      </c>
      <c r="AX442" s="13" t="s">
        <v>75</v>
      </c>
      <c r="AY442" s="151" t="s">
        <v>139</v>
      </c>
    </row>
    <row r="443" spans="2:65" s="1" customFormat="1" ht="21.75" customHeight="1" x14ac:dyDescent="0.2">
      <c r="B443" s="127"/>
      <c r="C443" s="161" t="s">
        <v>383</v>
      </c>
      <c r="D443" s="161" t="s">
        <v>287</v>
      </c>
      <c r="E443" s="162" t="s">
        <v>610</v>
      </c>
      <c r="F443" s="163" t="s">
        <v>611</v>
      </c>
      <c r="G443" s="164" t="s">
        <v>425</v>
      </c>
      <c r="H443" s="165">
        <v>0</v>
      </c>
      <c r="I443" s="166">
        <v>1903</v>
      </c>
      <c r="J443" s="166">
        <f>ROUND(I443*H443,2)</f>
        <v>0</v>
      </c>
      <c r="K443" s="163" t="s">
        <v>3</v>
      </c>
      <c r="L443" s="167"/>
      <c r="M443" s="168" t="s">
        <v>3</v>
      </c>
      <c r="N443" s="169" t="s">
        <v>39</v>
      </c>
      <c r="O443" s="136">
        <v>0</v>
      </c>
      <c r="P443" s="136">
        <f>O443*H443</f>
        <v>0</v>
      </c>
      <c r="Q443" s="136">
        <v>0</v>
      </c>
      <c r="R443" s="136">
        <f>Q443*H443</f>
        <v>0</v>
      </c>
      <c r="S443" s="136">
        <v>0</v>
      </c>
      <c r="T443" s="137">
        <f>S443*H443</f>
        <v>0</v>
      </c>
      <c r="AR443" s="138" t="s">
        <v>165</v>
      </c>
      <c r="AT443" s="138" t="s">
        <v>287</v>
      </c>
      <c r="AU443" s="138" t="s">
        <v>77</v>
      </c>
      <c r="AY443" s="17" t="s">
        <v>139</v>
      </c>
      <c r="BE443" s="139">
        <f>IF(N443="základní",J443,0)</f>
        <v>0</v>
      </c>
      <c r="BF443" s="139">
        <f>IF(N443="snížená",J443,0)</f>
        <v>0</v>
      </c>
      <c r="BG443" s="139">
        <f>IF(N443="zákl. přenesená",J443,0)</f>
        <v>0</v>
      </c>
      <c r="BH443" s="139">
        <f>IF(N443="sníž. přenesená",J443,0)</f>
        <v>0</v>
      </c>
      <c r="BI443" s="139">
        <f>IF(N443="nulová",J443,0)</f>
        <v>0</v>
      </c>
      <c r="BJ443" s="17" t="s">
        <v>75</v>
      </c>
      <c r="BK443" s="139">
        <f>ROUND(I443*H443,2)</f>
        <v>0</v>
      </c>
      <c r="BL443" s="17" t="s">
        <v>146</v>
      </c>
      <c r="BM443" s="138" t="s">
        <v>612</v>
      </c>
    </row>
    <row r="444" spans="2:65" s="12" customFormat="1" x14ac:dyDescent="0.2">
      <c r="B444" s="143"/>
      <c r="D444" s="144" t="s">
        <v>149</v>
      </c>
      <c r="E444" s="145" t="s">
        <v>3</v>
      </c>
      <c r="F444" s="146" t="s">
        <v>609</v>
      </c>
      <c r="H444" s="147">
        <v>21</v>
      </c>
      <c r="L444" s="143"/>
      <c r="M444" s="148"/>
      <c r="T444" s="149"/>
      <c r="AT444" s="145" t="s">
        <v>149</v>
      </c>
      <c r="AU444" s="145" t="s">
        <v>77</v>
      </c>
      <c r="AV444" s="12" t="s">
        <v>77</v>
      </c>
      <c r="AW444" s="12" t="s">
        <v>30</v>
      </c>
      <c r="AX444" s="12" t="s">
        <v>68</v>
      </c>
      <c r="AY444" s="145" t="s">
        <v>139</v>
      </c>
    </row>
    <row r="445" spans="2:65" s="13" customFormat="1" x14ac:dyDescent="0.2">
      <c r="B445" s="150"/>
      <c r="D445" s="144" t="s">
        <v>149</v>
      </c>
      <c r="E445" s="151" t="s">
        <v>3</v>
      </c>
      <c r="F445" s="152" t="s">
        <v>151</v>
      </c>
      <c r="H445" s="153">
        <v>21</v>
      </c>
      <c r="L445" s="150"/>
      <c r="M445" s="154"/>
      <c r="T445" s="155"/>
      <c r="AT445" s="151" t="s">
        <v>149</v>
      </c>
      <c r="AU445" s="151" t="s">
        <v>77</v>
      </c>
      <c r="AV445" s="13" t="s">
        <v>146</v>
      </c>
      <c r="AW445" s="13" t="s">
        <v>30</v>
      </c>
      <c r="AX445" s="13" t="s">
        <v>75</v>
      </c>
      <c r="AY445" s="151" t="s">
        <v>139</v>
      </c>
    </row>
    <row r="446" spans="2:65" s="1" customFormat="1" ht="21.75" customHeight="1" x14ac:dyDescent="0.2">
      <c r="B446" s="127"/>
      <c r="C446" s="161" t="s">
        <v>613</v>
      </c>
      <c r="D446" s="161" t="s">
        <v>287</v>
      </c>
      <c r="E446" s="162" t="s">
        <v>614</v>
      </c>
      <c r="F446" s="163" t="s">
        <v>615</v>
      </c>
      <c r="G446" s="164" t="s">
        <v>425</v>
      </c>
      <c r="H446" s="165">
        <v>0</v>
      </c>
      <c r="I446" s="166">
        <v>954</v>
      </c>
      <c r="J446" s="166">
        <f>ROUND(I446*H446,2)</f>
        <v>0</v>
      </c>
      <c r="K446" s="163" t="s">
        <v>3</v>
      </c>
      <c r="L446" s="167"/>
      <c r="M446" s="168" t="s">
        <v>3</v>
      </c>
      <c r="N446" s="169" t="s">
        <v>39</v>
      </c>
      <c r="O446" s="136">
        <v>0</v>
      </c>
      <c r="P446" s="136">
        <f>O446*H446</f>
        <v>0</v>
      </c>
      <c r="Q446" s="136">
        <v>0</v>
      </c>
      <c r="R446" s="136">
        <f>Q446*H446</f>
        <v>0</v>
      </c>
      <c r="S446" s="136">
        <v>0</v>
      </c>
      <c r="T446" s="137">
        <f>S446*H446</f>
        <v>0</v>
      </c>
      <c r="AR446" s="138" t="s">
        <v>165</v>
      </c>
      <c r="AT446" s="138" t="s">
        <v>287</v>
      </c>
      <c r="AU446" s="138" t="s">
        <v>77</v>
      </c>
      <c r="AY446" s="17" t="s">
        <v>139</v>
      </c>
      <c r="BE446" s="139">
        <f>IF(N446="základní",J446,0)</f>
        <v>0</v>
      </c>
      <c r="BF446" s="139">
        <f>IF(N446="snížená",J446,0)</f>
        <v>0</v>
      </c>
      <c r="BG446" s="139">
        <f>IF(N446="zákl. přenesená",J446,0)</f>
        <v>0</v>
      </c>
      <c r="BH446" s="139">
        <f>IF(N446="sníž. přenesená",J446,0)</f>
        <v>0</v>
      </c>
      <c r="BI446" s="139">
        <f>IF(N446="nulová",J446,0)</f>
        <v>0</v>
      </c>
      <c r="BJ446" s="17" t="s">
        <v>75</v>
      </c>
      <c r="BK446" s="139">
        <f>ROUND(I446*H446,2)</f>
        <v>0</v>
      </c>
      <c r="BL446" s="17" t="s">
        <v>146</v>
      </c>
      <c r="BM446" s="138" t="s">
        <v>616</v>
      </c>
    </row>
    <row r="447" spans="2:65" s="12" customFormat="1" x14ac:dyDescent="0.2">
      <c r="B447" s="143"/>
      <c r="D447" s="144" t="s">
        <v>149</v>
      </c>
      <c r="E447" s="145" t="s">
        <v>3</v>
      </c>
      <c r="F447" s="146" t="s">
        <v>617</v>
      </c>
      <c r="H447" s="147">
        <v>42</v>
      </c>
      <c r="L447" s="143"/>
      <c r="M447" s="148"/>
      <c r="T447" s="149"/>
      <c r="AT447" s="145" t="s">
        <v>149</v>
      </c>
      <c r="AU447" s="145" t="s">
        <v>77</v>
      </c>
      <c r="AV447" s="12" t="s">
        <v>77</v>
      </c>
      <c r="AW447" s="12" t="s">
        <v>30</v>
      </c>
      <c r="AX447" s="12" t="s">
        <v>68</v>
      </c>
      <c r="AY447" s="145" t="s">
        <v>139</v>
      </c>
    </row>
    <row r="448" spans="2:65" s="13" customFormat="1" x14ac:dyDescent="0.2">
      <c r="B448" s="150"/>
      <c r="D448" s="144" t="s">
        <v>149</v>
      </c>
      <c r="E448" s="151" t="s">
        <v>3</v>
      </c>
      <c r="F448" s="152" t="s">
        <v>151</v>
      </c>
      <c r="H448" s="153">
        <v>42</v>
      </c>
      <c r="L448" s="150"/>
      <c r="M448" s="154"/>
      <c r="T448" s="155"/>
      <c r="AT448" s="151" t="s">
        <v>149</v>
      </c>
      <c r="AU448" s="151" t="s">
        <v>77</v>
      </c>
      <c r="AV448" s="13" t="s">
        <v>146</v>
      </c>
      <c r="AW448" s="13" t="s">
        <v>30</v>
      </c>
      <c r="AX448" s="13" t="s">
        <v>75</v>
      </c>
      <c r="AY448" s="151" t="s">
        <v>139</v>
      </c>
    </row>
    <row r="449" spans="2:65" s="1" customFormat="1" ht="24.15" customHeight="1" x14ac:dyDescent="0.2">
      <c r="B449" s="127"/>
      <c r="C449" s="161" t="s">
        <v>393</v>
      </c>
      <c r="D449" s="161" t="s">
        <v>287</v>
      </c>
      <c r="E449" s="162" t="s">
        <v>618</v>
      </c>
      <c r="F449" s="163" t="s">
        <v>619</v>
      </c>
      <c r="G449" s="164" t="s">
        <v>425</v>
      </c>
      <c r="H449" s="165">
        <v>0</v>
      </c>
      <c r="I449" s="166">
        <v>3887</v>
      </c>
      <c r="J449" s="166">
        <f>ROUND(I449*H449,2)</f>
        <v>0</v>
      </c>
      <c r="K449" s="163" t="s">
        <v>3</v>
      </c>
      <c r="L449" s="167"/>
      <c r="M449" s="168" t="s">
        <v>3</v>
      </c>
      <c r="N449" s="169" t="s">
        <v>39</v>
      </c>
      <c r="O449" s="136">
        <v>0</v>
      </c>
      <c r="P449" s="136">
        <f>O449*H449</f>
        <v>0</v>
      </c>
      <c r="Q449" s="136">
        <v>0</v>
      </c>
      <c r="R449" s="136">
        <f>Q449*H449</f>
        <v>0</v>
      </c>
      <c r="S449" s="136">
        <v>0</v>
      </c>
      <c r="T449" s="137">
        <f>S449*H449</f>
        <v>0</v>
      </c>
      <c r="AR449" s="138" t="s">
        <v>165</v>
      </c>
      <c r="AT449" s="138" t="s">
        <v>287</v>
      </c>
      <c r="AU449" s="138" t="s">
        <v>77</v>
      </c>
      <c r="AY449" s="17" t="s">
        <v>139</v>
      </c>
      <c r="BE449" s="139">
        <f>IF(N449="základní",J449,0)</f>
        <v>0</v>
      </c>
      <c r="BF449" s="139">
        <f>IF(N449="snížená",J449,0)</f>
        <v>0</v>
      </c>
      <c r="BG449" s="139">
        <f>IF(N449="zákl. přenesená",J449,0)</f>
        <v>0</v>
      </c>
      <c r="BH449" s="139">
        <f>IF(N449="sníž. přenesená",J449,0)</f>
        <v>0</v>
      </c>
      <c r="BI449" s="139">
        <f>IF(N449="nulová",J449,0)</f>
        <v>0</v>
      </c>
      <c r="BJ449" s="17" t="s">
        <v>75</v>
      </c>
      <c r="BK449" s="139">
        <f>ROUND(I449*H449,2)</f>
        <v>0</v>
      </c>
      <c r="BL449" s="17" t="s">
        <v>146</v>
      </c>
      <c r="BM449" s="138" t="s">
        <v>620</v>
      </c>
    </row>
    <row r="450" spans="2:65" s="1" customFormat="1" ht="21.75" customHeight="1" x14ac:dyDescent="0.2">
      <c r="B450" s="127"/>
      <c r="C450" s="161" t="s">
        <v>621</v>
      </c>
      <c r="D450" s="161" t="s">
        <v>287</v>
      </c>
      <c r="E450" s="162" t="s">
        <v>622</v>
      </c>
      <c r="F450" s="163" t="s">
        <v>623</v>
      </c>
      <c r="G450" s="164" t="s">
        <v>425</v>
      </c>
      <c r="H450" s="165">
        <v>0</v>
      </c>
      <c r="I450" s="166">
        <v>466</v>
      </c>
      <c r="J450" s="166">
        <f>ROUND(I450*H450,2)</f>
        <v>0</v>
      </c>
      <c r="K450" s="163" t="s">
        <v>3</v>
      </c>
      <c r="L450" s="167"/>
      <c r="M450" s="168" t="s">
        <v>3</v>
      </c>
      <c r="N450" s="169" t="s">
        <v>39</v>
      </c>
      <c r="O450" s="136">
        <v>0</v>
      </c>
      <c r="P450" s="136">
        <f>O450*H450</f>
        <v>0</v>
      </c>
      <c r="Q450" s="136">
        <v>0</v>
      </c>
      <c r="R450" s="136">
        <f>Q450*H450</f>
        <v>0</v>
      </c>
      <c r="S450" s="136">
        <v>0</v>
      </c>
      <c r="T450" s="137">
        <f>S450*H450</f>
        <v>0</v>
      </c>
      <c r="AR450" s="138" t="s">
        <v>165</v>
      </c>
      <c r="AT450" s="138" t="s">
        <v>287</v>
      </c>
      <c r="AU450" s="138" t="s">
        <v>77</v>
      </c>
      <c r="AY450" s="17" t="s">
        <v>139</v>
      </c>
      <c r="BE450" s="139">
        <f>IF(N450="základní",J450,0)</f>
        <v>0</v>
      </c>
      <c r="BF450" s="139">
        <f>IF(N450="snížená",J450,0)</f>
        <v>0</v>
      </c>
      <c r="BG450" s="139">
        <f>IF(N450="zákl. přenesená",J450,0)</f>
        <v>0</v>
      </c>
      <c r="BH450" s="139">
        <f>IF(N450="sníž. přenesená",J450,0)</f>
        <v>0</v>
      </c>
      <c r="BI450" s="139">
        <f>IF(N450="nulová",J450,0)</f>
        <v>0</v>
      </c>
      <c r="BJ450" s="17" t="s">
        <v>75</v>
      </c>
      <c r="BK450" s="139">
        <f>ROUND(I450*H450,2)</f>
        <v>0</v>
      </c>
      <c r="BL450" s="17" t="s">
        <v>146</v>
      </c>
      <c r="BM450" s="138" t="s">
        <v>624</v>
      </c>
    </row>
    <row r="451" spans="2:65" s="1" customFormat="1" ht="24.15" customHeight="1" x14ac:dyDescent="0.2">
      <c r="B451" s="127"/>
      <c r="C451" s="161" t="s">
        <v>397</v>
      </c>
      <c r="D451" s="161" t="s">
        <v>287</v>
      </c>
      <c r="E451" s="162" t="s">
        <v>625</v>
      </c>
      <c r="F451" s="163" t="s">
        <v>626</v>
      </c>
      <c r="G451" s="164" t="s">
        <v>425</v>
      </c>
      <c r="H451" s="165">
        <v>0</v>
      </c>
      <c r="I451" s="166">
        <v>569</v>
      </c>
      <c r="J451" s="166">
        <f>ROUND(I451*H451,2)</f>
        <v>0</v>
      </c>
      <c r="K451" s="163" t="s">
        <v>3</v>
      </c>
      <c r="L451" s="167"/>
      <c r="M451" s="168" t="s">
        <v>3</v>
      </c>
      <c r="N451" s="169" t="s">
        <v>39</v>
      </c>
      <c r="O451" s="136">
        <v>0</v>
      </c>
      <c r="P451" s="136">
        <f>O451*H451</f>
        <v>0</v>
      </c>
      <c r="Q451" s="136">
        <v>0</v>
      </c>
      <c r="R451" s="136">
        <f>Q451*H451</f>
        <v>0</v>
      </c>
      <c r="S451" s="136">
        <v>0</v>
      </c>
      <c r="T451" s="137">
        <f>S451*H451</f>
        <v>0</v>
      </c>
      <c r="AR451" s="138" t="s">
        <v>165</v>
      </c>
      <c r="AT451" s="138" t="s">
        <v>287</v>
      </c>
      <c r="AU451" s="138" t="s">
        <v>77</v>
      </c>
      <c r="AY451" s="17" t="s">
        <v>139</v>
      </c>
      <c r="BE451" s="139">
        <f>IF(N451="základní",J451,0)</f>
        <v>0</v>
      </c>
      <c r="BF451" s="139">
        <f>IF(N451="snížená",J451,0)</f>
        <v>0</v>
      </c>
      <c r="BG451" s="139">
        <f>IF(N451="zákl. přenesená",J451,0)</f>
        <v>0</v>
      </c>
      <c r="BH451" s="139">
        <f>IF(N451="sníž. přenesená",J451,0)</f>
        <v>0</v>
      </c>
      <c r="BI451" s="139">
        <f>IF(N451="nulová",J451,0)</f>
        <v>0</v>
      </c>
      <c r="BJ451" s="17" t="s">
        <v>75</v>
      </c>
      <c r="BK451" s="139">
        <f>ROUND(I451*H451,2)</f>
        <v>0</v>
      </c>
      <c r="BL451" s="17" t="s">
        <v>146</v>
      </c>
      <c r="BM451" s="138" t="s">
        <v>627</v>
      </c>
    </row>
    <row r="452" spans="2:65" s="11" customFormat="1" ht="22.95" customHeight="1" x14ac:dyDescent="0.25">
      <c r="B452" s="116"/>
      <c r="D452" s="117" t="s">
        <v>67</v>
      </c>
      <c r="E452" s="125" t="s">
        <v>628</v>
      </c>
      <c r="F452" s="125" t="s">
        <v>629</v>
      </c>
      <c r="J452" s="126">
        <f>BK452</f>
        <v>24874.41</v>
      </c>
      <c r="L452" s="116"/>
      <c r="M452" s="120"/>
      <c r="P452" s="121">
        <f>SUM(P453:P458)</f>
        <v>14.331191</v>
      </c>
      <c r="R452" s="121">
        <f>SUM(R453:R458)</f>
        <v>0</v>
      </c>
      <c r="T452" s="122">
        <f>SUM(T453:T458)</f>
        <v>0</v>
      </c>
      <c r="AR452" s="117" t="s">
        <v>75</v>
      </c>
      <c r="AT452" s="123" t="s">
        <v>67</v>
      </c>
      <c r="AU452" s="123" t="s">
        <v>75</v>
      </c>
      <c r="AY452" s="117" t="s">
        <v>139</v>
      </c>
      <c r="BK452" s="124">
        <f>SUM(BK453:BK458)</f>
        <v>24874.41</v>
      </c>
    </row>
    <row r="453" spans="2:65" s="1" customFormat="1" ht="37.950000000000003" customHeight="1" x14ac:dyDescent="0.2">
      <c r="B453" s="127"/>
      <c r="C453" s="128" t="s">
        <v>630</v>
      </c>
      <c r="D453" s="128" t="s">
        <v>141</v>
      </c>
      <c r="E453" s="129" t="s">
        <v>631</v>
      </c>
      <c r="F453" s="130" t="s">
        <v>632</v>
      </c>
      <c r="G453" s="131" t="s">
        <v>275</v>
      </c>
      <c r="H453" s="132">
        <v>63.133000000000003</v>
      </c>
      <c r="I453" s="133">
        <v>42</v>
      </c>
      <c r="J453" s="133">
        <f>ROUND(I453*H453,2)</f>
        <v>2651.59</v>
      </c>
      <c r="K453" s="130" t="s">
        <v>145</v>
      </c>
      <c r="L453" s="29"/>
      <c r="M453" s="134" t="s">
        <v>3</v>
      </c>
      <c r="N453" s="135" t="s">
        <v>39</v>
      </c>
      <c r="O453" s="136">
        <v>0.03</v>
      </c>
      <c r="P453" s="136">
        <f>O453*H453</f>
        <v>1.8939900000000001</v>
      </c>
      <c r="Q453" s="136">
        <v>0</v>
      </c>
      <c r="R453" s="136">
        <f>Q453*H453</f>
        <v>0</v>
      </c>
      <c r="S453" s="136">
        <v>0</v>
      </c>
      <c r="T453" s="137">
        <f>S453*H453</f>
        <v>0</v>
      </c>
      <c r="AR453" s="138" t="s">
        <v>146</v>
      </c>
      <c r="AT453" s="138" t="s">
        <v>141</v>
      </c>
      <c r="AU453" s="138" t="s">
        <v>77</v>
      </c>
      <c r="AY453" s="17" t="s">
        <v>139</v>
      </c>
      <c r="BE453" s="139">
        <f>IF(N453="základní",J453,0)</f>
        <v>2651.59</v>
      </c>
      <c r="BF453" s="139">
        <f>IF(N453="snížená",J453,0)</f>
        <v>0</v>
      </c>
      <c r="BG453" s="139">
        <f>IF(N453="zákl. přenesená",J453,0)</f>
        <v>0</v>
      </c>
      <c r="BH453" s="139">
        <f>IF(N453="sníž. přenesená",J453,0)</f>
        <v>0</v>
      </c>
      <c r="BI453" s="139">
        <f>IF(N453="nulová",J453,0)</f>
        <v>0</v>
      </c>
      <c r="BJ453" s="17" t="s">
        <v>75</v>
      </c>
      <c r="BK453" s="139">
        <f>ROUND(I453*H453,2)</f>
        <v>2651.59</v>
      </c>
      <c r="BL453" s="17" t="s">
        <v>146</v>
      </c>
      <c r="BM453" s="138" t="s">
        <v>633</v>
      </c>
    </row>
    <row r="454" spans="2:65" s="1" customFormat="1" x14ac:dyDescent="0.2">
      <c r="B454" s="29"/>
      <c r="D454" s="140" t="s">
        <v>147</v>
      </c>
      <c r="F454" s="141" t="s">
        <v>634</v>
      </c>
      <c r="H454" s="1">
        <v>115.611</v>
      </c>
      <c r="L454" s="29"/>
      <c r="M454" s="142"/>
      <c r="T454" s="49"/>
      <c r="AT454" s="17" t="s">
        <v>147</v>
      </c>
      <c r="AU454" s="17" t="s">
        <v>77</v>
      </c>
    </row>
    <row r="455" spans="2:65" s="1" customFormat="1" ht="37.950000000000003" customHeight="1" x14ac:dyDescent="0.2">
      <c r="B455" s="127"/>
      <c r="C455" s="128" t="s">
        <v>401</v>
      </c>
      <c r="D455" s="128" t="s">
        <v>141</v>
      </c>
      <c r="E455" s="129" t="s">
        <v>635</v>
      </c>
      <c r="F455" s="130" t="s">
        <v>636</v>
      </c>
      <c r="G455" s="131" t="s">
        <v>275</v>
      </c>
      <c r="H455" s="132">
        <v>1199.527</v>
      </c>
      <c r="I455" s="133">
        <v>10</v>
      </c>
      <c r="J455" s="133">
        <f>ROUND(I455*H455,2)</f>
        <v>11995.27</v>
      </c>
      <c r="K455" s="130" t="s">
        <v>145</v>
      </c>
      <c r="L455" s="29"/>
      <c r="M455" s="134" t="s">
        <v>3</v>
      </c>
      <c r="N455" s="135" t="s">
        <v>39</v>
      </c>
      <c r="O455" s="136">
        <v>2E-3</v>
      </c>
      <c r="P455" s="136">
        <f>O455*H455</f>
        <v>2.399054</v>
      </c>
      <c r="Q455" s="136">
        <v>0</v>
      </c>
      <c r="R455" s="136">
        <f>Q455*H455</f>
        <v>0</v>
      </c>
      <c r="S455" s="136">
        <v>0</v>
      </c>
      <c r="T455" s="137">
        <f>S455*H455</f>
        <v>0</v>
      </c>
      <c r="AR455" s="138" t="s">
        <v>146</v>
      </c>
      <c r="AT455" s="138" t="s">
        <v>141</v>
      </c>
      <c r="AU455" s="138" t="s">
        <v>77</v>
      </c>
      <c r="AY455" s="17" t="s">
        <v>139</v>
      </c>
      <c r="BE455" s="139">
        <f>IF(N455="základní",J455,0)</f>
        <v>11995.27</v>
      </c>
      <c r="BF455" s="139">
        <f>IF(N455="snížená",J455,0)</f>
        <v>0</v>
      </c>
      <c r="BG455" s="139">
        <f>IF(N455="zákl. přenesená",J455,0)</f>
        <v>0</v>
      </c>
      <c r="BH455" s="139">
        <f>IF(N455="sníž. přenesená",J455,0)</f>
        <v>0</v>
      </c>
      <c r="BI455" s="139">
        <f>IF(N455="nulová",J455,0)</f>
        <v>0</v>
      </c>
      <c r="BJ455" s="17" t="s">
        <v>75</v>
      </c>
      <c r="BK455" s="139">
        <f>ROUND(I455*H455,2)</f>
        <v>11995.27</v>
      </c>
      <c r="BL455" s="17" t="s">
        <v>146</v>
      </c>
      <c r="BM455" s="138" t="s">
        <v>637</v>
      </c>
    </row>
    <row r="456" spans="2:65" s="1" customFormat="1" x14ac:dyDescent="0.2">
      <c r="B456" s="29"/>
      <c r="D456" s="140" t="s">
        <v>147</v>
      </c>
      <c r="F456" s="141" t="s">
        <v>638</v>
      </c>
      <c r="L456" s="29"/>
      <c r="M456" s="142"/>
      <c r="T456" s="49"/>
      <c r="AT456" s="17" t="s">
        <v>147</v>
      </c>
      <c r="AU456" s="17" t="s">
        <v>77</v>
      </c>
    </row>
    <row r="457" spans="2:65" s="1" customFormat="1" ht="24.15" customHeight="1" x14ac:dyDescent="0.2">
      <c r="B457" s="127"/>
      <c r="C457" s="128" t="s">
        <v>639</v>
      </c>
      <c r="D457" s="128" t="s">
        <v>141</v>
      </c>
      <c r="E457" s="129" t="s">
        <v>640</v>
      </c>
      <c r="F457" s="130" t="s">
        <v>641</v>
      </c>
      <c r="G457" s="131" t="s">
        <v>275</v>
      </c>
      <c r="H457" s="132">
        <v>63.133000000000003</v>
      </c>
      <c r="I457" s="133">
        <v>162</v>
      </c>
      <c r="J457" s="133">
        <f>ROUND(I457*H457,2)</f>
        <v>10227.549999999999</v>
      </c>
      <c r="K457" s="130" t="s">
        <v>145</v>
      </c>
      <c r="L457" s="29"/>
      <c r="M457" s="134" t="s">
        <v>3</v>
      </c>
      <c r="N457" s="135" t="s">
        <v>39</v>
      </c>
      <c r="O457" s="136">
        <v>0.159</v>
      </c>
      <c r="P457" s="136">
        <f>O457*H457</f>
        <v>10.038147</v>
      </c>
      <c r="Q457" s="136">
        <v>0</v>
      </c>
      <c r="R457" s="136">
        <f>Q457*H457</f>
        <v>0</v>
      </c>
      <c r="S457" s="136">
        <v>0</v>
      </c>
      <c r="T457" s="137">
        <f>S457*H457</f>
        <v>0</v>
      </c>
      <c r="AR457" s="138" t="s">
        <v>146</v>
      </c>
      <c r="AT457" s="138" t="s">
        <v>141</v>
      </c>
      <c r="AU457" s="138" t="s">
        <v>77</v>
      </c>
      <c r="AY457" s="17" t="s">
        <v>139</v>
      </c>
      <c r="BE457" s="139">
        <f>IF(N457="základní",J457,0)</f>
        <v>10227.549999999999</v>
      </c>
      <c r="BF457" s="139">
        <f>IF(N457="snížená",J457,0)</f>
        <v>0</v>
      </c>
      <c r="BG457" s="139">
        <f>IF(N457="zákl. přenesená",J457,0)</f>
        <v>0</v>
      </c>
      <c r="BH457" s="139">
        <f>IF(N457="sníž. přenesená",J457,0)</f>
        <v>0</v>
      </c>
      <c r="BI457" s="139">
        <f>IF(N457="nulová",J457,0)</f>
        <v>0</v>
      </c>
      <c r="BJ457" s="17" t="s">
        <v>75</v>
      </c>
      <c r="BK457" s="139">
        <f>ROUND(I457*H457,2)</f>
        <v>10227.549999999999</v>
      </c>
      <c r="BL457" s="17" t="s">
        <v>146</v>
      </c>
      <c r="BM457" s="138" t="s">
        <v>642</v>
      </c>
    </row>
    <row r="458" spans="2:65" s="1" customFormat="1" x14ac:dyDescent="0.2">
      <c r="B458" s="29"/>
      <c r="D458" s="140" t="s">
        <v>147</v>
      </c>
      <c r="F458" s="141" t="s">
        <v>643</v>
      </c>
      <c r="L458" s="29"/>
      <c r="M458" s="142"/>
      <c r="T458" s="49"/>
      <c r="AT458" s="17" t="s">
        <v>147</v>
      </c>
      <c r="AU458" s="17" t="s">
        <v>77</v>
      </c>
    </row>
    <row r="459" spans="2:65" s="11" customFormat="1" ht="22.95" customHeight="1" x14ac:dyDescent="0.25">
      <c r="B459" s="116"/>
      <c r="D459" s="117" t="s">
        <v>67</v>
      </c>
      <c r="E459" s="125" t="s">
        <v>644</v>
      </c>
      <c r="F459" s="125" t="s">
        <v>645</v>
      </c>
      <c r="J459" s="126">
        <f>BK459</f>
        <v>15569.06</v>
      </c>
      <c r="L459" s="116"/>
      <c r="M459" s="120"/>
      <c r="P459" s="121">
        <f>SUM(P460:P461)</f>
        <v>14.271642</v>
      </c>
      <c r="R459" s="121">
        <f>SUM(R460:R461)</f>
        <v>0</v>
      </c>
      <c r="T459" s="122">
        <f>SUM(T460:T461)</f>
        <v>0</v>
      </c>
      <c r="AR459" s="117" t="s">
        <v>75</v>
      </c>
      <c r="AT459" s="123" t="s">
        <v>67</v>
      </c>
      <c r="AU459" s="123" t="s">
        <v>75</v>
      </c>
      <c r="AY459" s="117" t="s">
        <v>139</v>
      </c>
      <c r="BK459" s="124">
        <f>SUM(BK460:BK461)</f>
        <v>15569.06</v>
      </c>
    </row>
    <row r="460" spans="2:65" s="1" customFormat="1" ht="44.25" customHeight="1" x14ac:dyDescent="0.2">
      <c r="B460" s="127"/>
      <c r="C460" s="128" t="s">
        <v>405</v>
      </c>
      <c r="D460" s="128" t="s">
        <v>141</v>
      </c>
      <c r="E460" s="129" t="s">
        <v>646</v>
      </c>
      <c r="F460" s="130" t="s">
        <v>647</v>
      </c>
      <c r="G460" s="131" t="s">
        <v>275</v>
      </c>
      <c r="H460" s="132">
        <v>216.23699999999999</v>
      </c>
      <c r="I460" s="133">
        <v>72</v>
      </c>
      <c r="J460" s="133">
        <f>ROUND(I460*H460,2)</f>
        <v>15569.06</v>
      </c>
      <c r="K460" s="130" t="s">
        <v>145</v>
      </c>
      <c r="L460" s="29"/>
      <c r="M460" s="134" t="s">
        <v>3</v>
      </c>
      <c r="N460" s="135" t="s">
        <v>39</v>
      </c>
      <c r="O460" s="136">
        <v>6.6000000000000003E-2</v>
      </c>
      <c r="P460" s="136">
        <f>O460*H460</f>
        <v>14.271642</v>
      </c>
      <c r="Q460" s="136">
        <v>0</v>
      </c>
      <c r="R460" s="136">
        <f>Q460*H460</f>
        <v>0</v>
      </c>
      <c r="S460" s="136">
        <v>0</v>
      </c>
      <c r="T460" s="137">
        <f>S460*H460</f>
        <v>0</v>
      </c>
      <c r="AR460" s="138" t="s">
        <v>146</v>
      </c>
      <c r="AT460" s="138" t="s">
        <v>141</v>
      </c>
      <c r="AU460" s="138" t="s">
        <v>77</v>
      </c>
      <c r="AY460" s="17" t="s">
        <v>139</v>
      </c>
      <c r="BE460" s="139">
        <f>IF(N460="základní",J460,0)</f>
        <v>15569.06</v>
      </c>
      <c r="BF460" s="139">
        <f>IF(N460="snížená",J460,0)</f>
        <v>0</v>
      </c>
      <c r="BG460" s="139">
        <f>IF(N460="zákl. přenesená",J460,0)</f>
        <v>0</v>
      </c>
      <c r="BH460" s="139">
        <f>IF(N460="sníž. přenesená",J460,0)</f>
        <v>0</v>
      </c>
      <c r="BI460" s="139">
        <f>IF(N460="nulová",J460,0)</f>
        <v>0</v>
      </c>
      <c r="BJ460" s="17" t="s">
        <v>75</v>
      </c>
      <c r="BK460" s="139">
        <f>ROUND(I460*H460,2)</f>
        <v>15569.06</v>
      </c>
      <c r="BL460" s="17" t="s">
        <v>146</v>
      </c>
      <c r="BM460" s="138" t="s">
        <v>648</v>
      </c>
    </row>
    <row r="461" spans="2:65" s="1" customFormat="1" ht="11.4" x14ac:dyDescent="0.2">
      <c r="B461" s="29"/>
      <c r="D461" s="140" t="s">
        <v>147</v>
      </c>
      <c r="F461" s="141" t="s">
        <v>649</v>
      </c>
      <c r="H461" s="132">
        <v>314.589</v>
      </c>
      <c r="L461" s="29"/>
      <c r="M461" s="170"/>
      <c r="N461" s="171"/>
      <c r="O461" s="171"/>
      <c r="P461" s="171"/>
      <c r="Q461" s="171"/>
      <c r="R461" s="171"/>
      <c r="S461" s="171"/>
      <c r="T461" s="172"/>
      <c r="AT461" s="17" t="s">
        <v>147</v>
      </c>
      <c r="AU461" s="17" t="s">
        <v>77</v>
      </c>
    </row>
    <row r="462" spans="2:65" s="1" customFormat="1" ht="6.9" customHeight="1" x14ac:dyDescent="0.2">
      <c r="B462" s="38"/>
      <c r="C462" s="39"/>
      <c r="D462" s="39"/>
      <c r="E462" s="39"/>
      <c r="F462" s="39"/>
      <c r="G462" s="39"/>
      <c r="H462" s="39"/>
      <c r="I462" s="39"/>
      <c r="J462" s="39"/>
      <c r="K462" s="39"/>
      <c r="L462" s="29"/>
    </row>
  </sheetData>
  <autoFilter ref="C93:K461"/>
  <mergeCells count="12">
    <mergeCell ref="E86:H86"/>
    <mergeCell ref="L2:V2"/>
    <mergeCell ref="E50:H50"/>
    <mergeCell ref="E52:H52"/>
    <mergeCell ref="E54:H54"/>
    <mergeCell ref="E82:H82"/>
    <mergeCell ref="E84:H84"/>
    <mergeCell ref="E7:H7"/>
    <mergeCell ref="E9:H9"/>
    <mergeCell ref="E11:H11"/>
    <mergeCell ref="E20:H20"/>
    <mergeCell ref="E29:H29"/>
  </mergeCells>
  <hyperlinks>
    <hyperlink ref="F98" r:id="rId1"/>
    <hyperlink ref="F102" r:id="rId2"/>
    <hyperlink ref="F107" r:id="rId3"/>
    <hyperlink ref="F111" r:id="rId4"/>
    <hyperlink ref="F116" r:id="rId5"/>
    <hyperlink ref="F122" r:id="rId6"/>
    <hyperlink ref="F128" r:id="rId7"/>
    <hyperlink ref="F132" r:id="rId8"/>
    <hyperlink ref="F139" r:id="rId9"/>
    <hyperlink ref="F141" r:id="rId10"/>
    <hyperlink ref="F146" r:id="rId11"/>
    <hyperlink ref="F151" r:id="rId12"/>
    <hyperlink ref="F156" r:id="rId13"/>
    <hyperlink ref="F158" r:id="rId14"/>
    <hyperlink ref="F162" r:id="rId15"/>
    <hyperlink ref="F164" r:id="rId16"/>
    <hyperlink ref="F169" r:id="rId17"/>
    <hyperlink ref="F171" r:id="rId18"/>
    <hyperlink ref="F176" r:id="rId19"/>
    <hyperlink ref="F182" r:id="rId20"/>
    <hyperlink ref="F186" r:id="rId21"/>
    <hyperlink ref="F195" r:id="rId22"/>
    <hyperlink ref="F200" r:id="rId23"/>
    <hyperlink ref="F202" r:id="rId24"/>
    <hyperlink ref="F206" r:id="rId25"/>
    <hyperlink ref="F216" r:id="rId26"/>
    <hyperlink ref="F222" r:id="rId27"/>
    <hyperlink ref="F225" r:id="rId28"/>
    <hyperlink ref="F228" r:id="rId29"/>
    <hyperlink ref="F235" r:id="rId30"/>
    <hyperlink ref="F240" r:id="rId31"/>
    <hyperlink ref="F245" r:id="rId32"/>
    <hyperlink ref="F253" r:id="rId33"/>
    <hyperlink ref="F259" r:id="rId34"/>
    <hyperlink ref="F266" r:id="rId35"/>
    <hyperlink ref="F271" r:id="rId36"/>
    <hyperlink ref="F276" r:id="rId37"/>
    <hyperlink ref="F281" r:id="rId38"/>
    <hyperlink ref="F286" r:id="rId39"/>
    <hyperlink ref="F291" r:id="rId40"/>
    <hyperlink ref="F296" r:id="rId41"/>
    <hyperlink ref="F303" r:id="rId42"/>
    <hyperlink ref="F308" r:id="rId43"/>
    <hyperlink ref="F320" r:id="rId44"/>
    <hyperlink ref="F323" r:id="rId45"/>
    <hyperlink ref="F330" r:id="rId46"/>
    <hyperlink ref="F346" r:id="rId47"/>
    <hyperlink ref="F349" r:id="rId48"/>
    <hyperlink ref="F351" r:id="rId49"/>
    <hyperlink ref="F358" r:id="rId50"/>
    <hyperlink ref="F363" r:id="rId51"/>
    <hyperlink ref="F368" r:id="rId52"/>
    <hyperlink ref="F374" r:id="rId53"/>
    <hyperlink ref="F377" r:id="rId54"/>
    <hyperlink ref="F383" r:id="rId55"/>
    <hyperlink ref="F388" r:id="rId56"/>
    <hyperlink ref="F396" r:id="rId57"/>
    <hyperlink ref="F401" r:id="rId58"/>
    <hyperlink ref="F416" r:id="rId59"/>
    <hyperlink ref="F424" r:id="rId60"/>
    <hyperlink ref="F426" r:id="rId61"/>
    <hyperlink ref="F433" r:id="rId62"/>
    <hyperlink ref="F440" r:id="rId63"/>
    <hyperlink ref="F454" r:id="rId64"/>
    <hyperlink ref="F456" r:id="rId65"/>
    <hyperlink ref="F458" r:id="rId66"/>
    <hyperlink ref="F461" r:id="rId67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6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BM462"/>
  <sheetViews>
    <sheetView topLeftCell="E94" workbookViewId="0">
      <selection activeCell="I97" sqref="I97:I460"/>
    </sheetView>
  </sheetViews>
  <sheetFormatPr defaultRowHeight="10.199999999999999" x14ac:dyDescent="0.2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3" max="13" width="10.85546875" hidden="1" customWidth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</cols>
  <sheetData>
    <row r="2" spans="2:46" ht="36.9" customHeight="1" x14ac:dyDescent="0.2">
      <c r="L2" s="439" t="s">
        <v>6</v>
      </c>
      <c r="M2" s="428"/>
      <c r="N2" s="428"/>
      <c r="O2" s="428"/>
      <c r="P2" s="428"/>
      <c r="Q2" s="428"/>
      <c r="R2" s="428"/>
      <c r="S2" s="428"/>
      <c r="T2" s="428"/>
      <c r="U2" s="428"/>
      <c r="V2" s="428"/>
      <c r="AT2" s="17" t="s">
        <v>82</v>
      </c>
    </row>
    <row r="3" spans="2:46" ht="6.9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77</v>
      </c>
    </row>
    <row r="4" spans="2:46" ht="24.9" customHeight="1" x14ac:dyDescent="0.2">
      <c r="B4" s="20"/>
      <c r="D4" s="21" t="s">
        <v>106</v>
      </c>
      <c r="L4" s="20"/>
      <c r="M4" s="86" t="s">
        <v>11</v>
      </c>
      <c r="AT4" s="17" t="s">
        <v>4</v>
      </c>
    </row>
    <row r="5" spans="2:46" ht="6.9" customHeight="1" x14ac:dyDescent="0.2">
      <c r="B5" s="20"/>
      <c r="L5" s="20"/>
    </row>
    <row r="6" spans="2:46" ht="12" customHeight="1" x14ac:dyDescent="0.2">
      <c r="B6" s="20"/>
      <c r="D6" s="26" t="s">
        <v>15</v>
      </c>
      <c r="L6" s="20"/>
    </row>
    <row r="7" spans="2:46" ht="16.5" customHeight="1" x14ac:dyDescent="0.2">
      <c r="B7" s="20"/>
      <c r="E7" s="453" t="str">
        <f>'Rekapitulace stavby'!K6</f>
        <v>Zlepšení dopravně-bezpečnostní situace v obci Cehnice</v>
      </c>
      <c r="F7" s="454"/>
      <c r="G7" s="454"/>
      <c r="H7" s="454"/>
      <c r="L7" s="20"/>
    </row>
    <row r="8" spans="2:46" ht="12" customHeight="1" x14ac:dyDescent="0.2">
      <c r="B8" s="20"/>
      <c r="D8" s="26" t="s">
        <v>107</v>
      </c>
      <c r="L8" s="20"/>
    </row>
    <row r="9" spans="2:46" s="1" customFormat="1" ht="16.5" customHeight="1" x14ac:dyDescent="0.2">
      <c r="B9" s="29"/>
      <c r="E9" s="453" t="s">
        <v>108</v>
      </c>
      <c r="F9" s="452"/>
      <c r="G9" s="452"/>
      <c r="H9" s="452"/>
      <c r="L9" s="29"/>
    </row>
    <row r="10" spans="2:46" s="1" customFormat="1" ht="12" customHeight="1" x14ac:dyDescent="0.2">
      <c r="B10" s="29"/>
      <c r="D10" s="26" t="s">
        <v>109</v>
      </c>
      <c r="L10" s="29"/>
    </row>
    <row r="11" spans="2:46" s="1" customFormat="1" ht="16.5" customHeight="1" x14ac:dyDescent="0.2">
      <c r="B11" s="29"/>
      <c r="E11" s="430" t="s">
        <v>1339</v>
      </c>
      <c r="F11" s="452"/>
      <c r="G11" s="452"/>
      <c r="H11" s="452"/>
      <c r="L11" s="29"/>
    </row>
    <row r="12" spans="2:46" s="1" customFormat="1" x14ac:dyDescent="0.2">
      <c r="B12" s="29"/>
      <c r="L12" s="29"/>
    </row>
    <row r="13" spans="2:46" s="1" customFormat="1" ht="12" customHeight="1" x14ac:dyDescent="0.2">
      <c r="B13" s="29"/>
      <c r="D13" s="26" t="s">
        <v>17</v>
      </c>
      <c r="F13" s="24" t="s">
        <v>3</v>
      </c>
      <c r="I13" s="26" t="s">
        <v>18</v>
      </c>
      <c r="J13" s="24" t="s">
        <v>3</v>
      </c>
      <c r="L13" s="29"/>
    </row>
    <row r="14" spans="2:46" s="1" customFormat="1" ht="12" customHeight="1" x14ac:dyDescent="0.2">
      <c r="B14" s="29"/>
      <c r="D14" s="26" t="s">
        <v>19</v>
      </c>
      <c r="F14" s="24" t="s">
        <v>20</v>
      </c>
      <c r="I14" s="26" t="s">
        <v>21</v>
      </c>
      <c r="J14" s="46" t="str">
        <f>'Rekapitulace stavby'!AN8</f>
        <v>23. 5. 2023</v>
      </c>
      <c r="L14" s="29"/>
    </row>
    <row r="15" spans="2:46" s="1" customFormat="1" ht="10.95" customHeight="1" x14ac:dyDescent="0.2">
      <c r="B15" s="29"/>
      <c r="L15" s="29"/>
    </row>
    <row r="16" spans="2:46" s="1" customFormat="1" ht="12" customHeight="1" x14ac:dyDescent="0.2">
      <c r="B16" s="29"/>
      <c r="D16" s="26" t="s">
        <v>23</v>
      </c>
      <c r="I16" s="26" t="s">
        <v>24</v>
      </c>
      <c r="J16" s="24" t="s">
        <v>3</v>
      </c>
      <c r="L16" s="29"/>
    </row>
    <row r="17" spans="2:12" s="1" customFormat="1" ht="18" customHeight="1" x14ac:dyDescent="0.2">
      <c r="B17" s="29"/>
      <c r="E17" s="24" t="s">
        <v>20</v>
      </c>
      <c r="I17" s="26" t="s">
        <v>25</v>
      </c>
      <c r="J17" s="24" t="s">
        <v>3</v>
      </c>
      <c r="L17" s="29"/>
    </row>
    <row r="18" spans="2:12" s="1" customFormat="1" ht="6.9" customHeight="1" x14ac:dyDescent="0.2">
      <c r="B18" s="29"/>
      <c r="L18" s="29"/>
    </row>
    <row r="19" spans="2:12" s="1" customFormat="1" ht="12" customHeight="1" x14ac:dyDescent="0.2">
      <c r="B19" s="29"/>
      <c r="D19" s="26" t="s">
        <v>26</v>
      </c>
      <c r="I19" s="26" t="s">
        <v>24</v>
      </c>
      <c r="J19" s="24" t="str">
        <f>'Rekapitulace stavby'!AN13</f>
        <v/>
      </c>
      <c r="L19" s="29"/>
    </row>
    <row r="20" spans="2:12" s="1" customFormat="1" ht="18" customHeight="1" x14ac:dyDescent="0.2">
      <c r="B20" s="29"/>
      <c r="E20" s="427" t="str">
        <f>'Rekapitulace stavby'!E14</f>
        <v xml:space="preserve"> </v>
      </c>
      <c r="F20" s="427"/>
      <c r="G20" s="427"/>
      <c r="H20" s="427"/>
      <c r="I20" s="26" t="s">
        <v>25</v>
      </c>
      <c r="J20" s="24" t="str">
        <f>'Rekapitulace stavby'!AN14</f>
        <v/>
      </c>
      <c r="L20" s="29"/>
    </row>
    <row r="21" spans="2:12" s="1" customFormat="1" ht="6.9" customHeight="1" x14ac:dyDescent="0.2">
      <c r="B21" s="29"/>
      <c r="L21" s="29"/>
    </row>
    <row r="22" spans="2:12" s="1" customFormat="1" ht="12" customHeight="1" x14ac:dyDescent="0.2">
      <c r="B22" s="29"/>
      <c r="D22" s="26" t="s">
        <v>28</v>
      </c>
      <c r="I22" s="26" t="s">
        <v>24</v>
      </c>
      <c r="J22" s="24" t="s">
        <v>3</v>
      </c>
      <c r="L22" s="29"/>
    </row>
    <row r="23" spans="2:12" s="1" customFormat="1" ht="18" customHeight="1" x14ac:dyDescent="0.2">
      <c r="B23" s="29"/>
      <c r="E23" s="24" t="s">
        <v>29</v>
      </c>
      <c r="I23" s="26" t="s">
        <v>25</v>
      </c>
      <c r="J23" s="24" t="s">
        <v>3</v>
      </c>
      <c r="L23" s="29"/>
    </row>
    <row r="24" spans="2:12" s="1" customFormat="1" ht="6.9" customHeight="1" x14ac:dyDescent="0.2">
      <c r="B24" s="29"/>
      <c r="L24" s="29"/>
    </row>
    <row r="25" spans="2:12" s="1" customFormat="1" ht="12" customHeight="1" x14ac:dyDescent="0.2">
      <c r="B25" s="29"/>
      <c r="D25" s="26" t="s">
        <v>31</v>
      </c>
      <c r="I25" s="26" t="s">
        <v>24</v>
      </c>
      <c r="J25" s="24" t="str">
        <f>IF('Rekapitulace stavby'!AN19="","",'Rekapitulace stavby'!AN19)</f>
        <v/>
      </c>
      <c r="L25" s="29"/>
    </row>
    <row r="26" spans="2:12" s="1" customFormat="1" ht="18" customHeight="1" x14ac:dyDescent="0.2">
      <c r="B26" s="29"/>
      <c r="E26" s="24" t="str">
        <f>IF('Rekapitulace stavby'!E20="","",'Rekapitulace stavby'!E20)</f>
        <v xml:space="preserve"> </v>
      </c>
      <c r="I26" s="26" t="s">
        <v>25</v>
      </c>
      <c r="J26" s="24" t="str">
        <f>IF('Rekapitulace stavby'!AN20="","",'Rekapitulace stavby'!AN20)</f>
        <v/>
      </c>
      <c r="L26" s="29"/>
    </row>
    <row r="27" spans="2:12" s="1" customFormat="1" ht="6.9" customHeight="1" x14ac:dyDescent="0.2">
      <c r="B27" s="29"/>
      <c r="L27" s="29"/>
    </row>
    <row r="28" spans="2:12" s="1" customFormat="1" ht="12" customHeight="1" x14ac:dyDescent="0.2">
      <c r="B28" s="29"/>
      <c r="D28" s="26" t="s">
        <v>32</v>
      </c>
      <c r="L28" s="29"/>
    </row>
    <row r="29" spans="2:12" s="7" customFormat="1" ht="71.25" customHeight="1" x14ac:dyDescent="0.2">
      <c r="B29" s="87"/>
      <c r="E29" s="436" t="s">
        <v>33</v>
      </c>
      <c r="F29" s="436"/>
      <c r="G29" s="436"/>
      <c r="H29" s="436"/>
      <c r="L29" s="87"/>
    </row>
    <row r="30" spans="2:12" s="1" customFormat="1" ht="6.9" customHeight="1" x14ac:dyDescent="0.2">
      <c r="B30" s="29"/>
      <c r="L30" s="29"/>
    </row>
    <row r="31" spans="2:12" s="1" customFormat="1" ht="6.9" customHeight="1" x14ac:dyDescent="0.2">
      <c r="B31" s="29"/>
      <c r="D31" s="47"/>
      <c r="E31" s="47"/>
      <c r="F31" s="47"/>
      <c r="G31" s="47"/>
      <c r="H31" s="47"/>
      <c r="I31" s="47"/>
      <c r="J31" s="47"/>
      <c r="K31" s="47"/>
      <c r="L31" s="29"/>
    </row>
    <row r="32" spans="2:12" s="1" customFormat="1" ht="25.35" customHeight="1" x14ac:dyDescent="0.2">
      <c r="B32" s="29"/>
      <c r="D32" s="88" t="s">
        <v>34</v>
      </c>
      <c r="J32" s="59">
        <f>ROUND(J94, 2)</f>
        <v>703863.24</v>
      </c>
      <c r="L32" s="29"/>
    </row>
    <row r="33" spans="2:12" s="1" customFormat="1" ht="6.9" customHeight="1" x14ac:dyDescent="0.2">
      <c r="B33" s="29"/>
      <c r="D33" s="47"/>
      <c r="E33" s="47"/>
      <c r="F33" s="47"/>
      <c r="G33" s="47"/>
      <c r="H33" s="47"/>
      <c r="I33" s="47"/>
      <c r="J33" s="47"/>
      <c r="K33" s="47"/>
      <c r="L33" s="29"/>
    </row>
    <row r="34" spans="2:12" s="1" customFormat="1" ht="14.4" customHeight="1" x14ac:dyDescent="0.2">
      <c r="B34" s="29"/>
      <c r="F34" s="32" t="s">
        <v>36</v>
      </c>
      <c r="I34" s="32" t="s">
        <v>35</v>
      </c>
      <c r="J34" s="32" t="s">
        <v>37</v>
      </c>
      <c r="L34" s="29"/>
    </row>
    <row r="35" spans="2:12" s="1" customFormat="1" ht="14.4" customHeight="1" x14ac:dyDescent="0.2">
      <c r="B35" s="29"/>
      <c r="D35" s="89" t="s">
        <v>38</v>
      </c>
      <c r="E35" s="26" t="s">
        <v>39</v>
      </c>
      <c r="F35" s="79">
        <f>ROUND((SUM(BE94:BE461)),  2)</f>
        <v>703863.24</v>
      </c>
      <c r="I35" s="90">
        <v>0.21</v>
      </c>
      <c r="J35" s="79">
        <f>ROUND(((SUM(BE94:BE461))*I35),  2)</f>
        <v>147811.28</v>
      </c>
      <c r="L35" s="29"/>
    </row>
    <row r="36" spans="2:12" s="1" customFormat="1" ht="14.4" customHeight="1" x14ac:dyDescent="0.2">
      <c r="B36" s="29"/>
      <c r="E36" s="26" t="s">
        <v>40</v>
      </c>
      <c r="F36" s="79">
        <f>ROUND((SUM(BF94:BF461)),  2)</f>
        <v>0</v>
      </c>
      <c r="I36" s="90">
        <v>0.15</v>
      </c>
      <c r="J36" s="79">
        <f>ROUND(((SUM(BF94:BF461))*I36),  2)</f>
        <v>0</v>
      </c>
      <c r="L36" s="29"/>
    </row>
    <row r="37" spans="2:12" s="1" customFormat="1" ht="14.4" hidden="1" customHeight="1" x14ac:dyDescent="0.2">
      <c r="B37" s="29"/>
      <c r="E37" s="26" t="s">
        <v>41</v>
      </c>
      <c r="F37" s="79">
        <f>ROUND((SUM(BG94:BG461)),  2)</f>
        <v>0</v>
      </c>
      <c r="I37" s="90">
        <v>0.21</v>
      </c>
      <c r="J37" s="79">
        <f>0</f>
        <v>0</v>
      </c>
      <c r="L37" s="29"/>
    </row>
    <row r="38" spans="2:12" s="1" customFormat="1" ht="14.4" hidden="1" customHeight="1" x14ac:dyDescent="0.2">
      <c r="B38" s="29"/>
      <c r="E38" s="26" t="s">
        <v>42</v>
      </c>
      <c r="F38" s="79">
        <f>ROUND((SUM(BH94:BH461)),  2)</f>
        <v>0</v>
      </c>
      <c r="I38" s="90">
        <v>0.15</v>
      </c>
      <c r="J38" s="79">
        <f>0</f>
        <v>0</v>
      </c>
      <c r="L38" s="29"/>
    </row>
    <row r="39" spans="2:12" s="1" customFormat="1" ht="14.4" hidden="1" customHeight="1" x14ac:dyDescent="0.2">
      <c r="B39" s="29"/>
      <c r="E39" s="26" t="s">
        <v>43</v>
      </c>
      <c r="F39" s="79">
        <f>ROUND((SUM(BI94:BI461)),  2)</f>
        <v>0</v>
      </c>
      <c r="I39" s="90">
        <v>0</v>
      </c>
      <c r="J39" s="79">
        <f>0</f>
        <v>0</v>
      </c>
      <c r="L39" s="29"/>
    </row>
    <row r="40" spans="2:12" s="1" customFormat="1" ht="6.9" customHeight="1" x14ac:dyDescent="0.2">
      <c r="B40" s="29"/>
      <c r="L40" s="29"/>
    </row>
    <row r="41" spans="2:12" s="1" customFormat="1" ht="25.35" customHeight="1" x14ac:dyDescent="0.2">
      <c r="B41" s="29"/>
      <c r="C41" s="91"/>
      <c r="D41" s="92" t="s">
        <v>44</v>
      </c>
      <c r="E41" s="50"/>
      <c r="F41" s="50"/>
      <c r="G41" s="93" t="s">
        <v>45</v>
      </c>
      <c r="H41" s="94" t="s">
        <v>46</v>
      </c>
      <c r="I41" s="50"/>
      <c r="J41" s="95">
        <f>SUM(J32:J39)</f>
        <v>851674.52</v>
      </c>
      <c r="K41" s="96"/>
      <c r="L41" s="29"/>
    </row>
    <row r="42" spans="2:12" s="1" customFormat="1" ht="14.4" customHeight="1" x14ac:dyDescent="0.2">
      <c r="B42" s="38"/>
      <c r="C42" s="39"/>
      <c r="D42" s="39"/>
      <c r="E42" s="39"/>
      <c r="F42" s="39"/>
      <c r="G42" s="39"/>
      <c r="H42" s="39"/>
      <c r="I42" s="39"/>
      <c r="J42" s="39"/>
      <c r="K42" s="39"/>
      <c r="L42" s="29"/>
    </row>
    <row r="46" spans="2:12" s="1" customFormat="1" ht="6.9" customHeight="1" x14ac:dyDescent="0.2"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29"/>
    </row>
    <row r="47" spans="2:12" s="1" customFormat="1" ht="24.9" customHeight="1" x14ac:dyDescent="0.2">
      <c r="B47" s="29"/>
      <c r="C47" s="21" t="s">
        <v>111</v>
      </c>
      <c r="L47" s="29"/>
    </row>
    <row r="48" spans="2:12" s="1" customFormat="1" ht="6.9" customHeight="1" x14ac:dyDescent="0.2">
      <c r="B48" s="29"/>
      <c r="L48" s="29"/>
    </row>
    <row r="49" spans="2:47" s="1" customFormat="1" ht="12" customHeight="1" x14ac:dyDescent="0.2">
      <c r="B49" s="29"/>
      <c r="C49" s="26" t="s">
        <v>15</v>
      </c>
      <c r="L49" s="29"/>
    </row>
    <row r="50" spans="2:47" s="1" customFormat="1" ht="16.5" customHeight="1" x14ac:dyDescent="0.2">
      <c r="B50" s="29"/>
      <c r="E50" s="453" t="str">
        <f>E7</f>
        <v>Zlepšení dopravně-bezpečnostní situace v obci Cehnice</v>
      </c>
      <c r="F50" s="454"/>
      <c r="G50" s="454"/>
      <c r="H50" s="454"/>
      <c r="L50" s="29"/>
    </row>
    <row r="51" spans="2:47" ht="12" customHeight="1" x14ac:dyDescent="0.2">
      <c r="B51" s="20"/>
      <c r="C51" s="26" t="s">
        <v>107</v>
      </c>
      <c r="L51" s="20"/>
    </row>
    <row r="52" spans="2:47" s="1" customFormat="1" ht="16.5" customHeight="1" x14ac:dyDescent="0.2">
      <c r="B52" s="29"/>
      <c r="E52" s="453" t="s">
        <v>108</v>
      </c>
      <c r="F52" s="452"/>
      <c r="G52" s="452"/>
      <c r="H52" s="452"/>
      <c r="L52" s="29"/>
    </row>
    <row r="53" spans="2:47" s="1" customFormat="1" ht="12" customHeight="1" x14ac:dyDescent="0.2">
      <c r="B53" s="29"/>
      <c r="C53" s="26" t="s">
        <v>109</v>
      </c>
      <c r="L53" s="29"/>
    </row>
    <row r="54" spans="2:47" s="1" customFormat="1" ht="16.5" customHeight="1" x14ac:dyDescent="0.2">
      <c r="B54" s="29"/>
      <c r="E54" s="430" t="str">
        <f>E11</f>
        <v>SO.01.1 - Komunikace - I. etapa - doprovodná část projektu - OSTATNÍ</v>
      </c>
      <c r="F54" s="452"/>
      <c r="G54" s="452"/>
      <c r="H54" s="452"/>
      <c r="L54" s="29"/>
    </row>
    <row r="55" spans="2:47" s="1" customFormat="1" ht="6.9" customHeight="1" x14ac:dyDescent="0.2">
      <c r="B55" s="29"/>
      <c r="L55" s="29"/>
    </row>
    <row r="56" spans="2:47" s="1" customFormat="1" ht="12" customHeight="1" x14ac:dyDescent="0.2">
      <c r="B56" s="29"/>
      <c r="C56" s="26" t="s">
        <v>19</v>
      </c>
      <c r="F56" s="24" t="str">
        <f>F14</f>
        <v>Obec Cehnice</v>
      </c>
      <c r="I56" s="26" t="s">
        <v>21</v>
      </c>
      <c r="J56" s="46" t="str">
        <f>IF(J14="","",J14)</f>
        <v>23. 5. 2023</v>
      </c>
      <c r="L56" s="29"/>
    </row>
    <row r="57" spans="2:47" s="1" customFormat="1" ht="6.9" customHeight="1" x14ac:dyDescent="0.2">
      <c r="B57" s="29"/>
      <c r="L57" s="29"/>
    </row>
    <row r="58" spans="2:47" s="1" customFormat="1" ht="15.15" customHeight="1" x14ac:dyDescent="0.2">
      <c r="B58" s="29"/>
      <c r="C58" s="26" t="s">
        <v>23</v>
      </c>
      <c r="F58" s="24" t="str">
        <f>E17</f>
        <v>Obec Cehnice</v>
      </c>
      <c r="I58" s="26" t="s">
        <v>28</v>
      </c>
      <c r="J58" s="27" t="str">
        <f>E23</f>
        <v>INVENTE s.r.o.</v>
      </c>
      <c r="L58" s="29"/>
    </row>
    <row r="59" spans="2:47" s="1" customFormat="1" ht="15.15" customHeight="1" x14ac:dyDescent="0.2">
      <c r="B59" s="29"/>
      <c r="C59" s="26" t="s">
        <v>26</v>
      </c>
      <c r="F59" s="24" t="str">
        <f>IF(E20="","",E20)</f>
        <v xml:space="preserve"> </v>
      </c>
      <c r="I59" s="26" t="s">
        <v>31</v>
      </c>
      <c r="J59" s="27" t="str">
        <f>E26</f>
        <v xml:space="preserve"> </v>
      </c>
      <c r="L59" s="29"/>
    </row>
    <row r="60" spans="2:47" s="1" customFormat="1" ht="10.35" customHeight="1" x14ac:dyDescent="0.2">
      <c r="B60" s="29"/>
      <c r="L60" s="29"/>
    </row>
    <row r="61" spans="2:47" s="1" customFormat="1" ht="29.25" customHeight="1" x14ac:dyDescent="0.2">
      <c r="B61" s="29"/>
      <c r="C61" s="97" t="s">
        <v>112</v>
      </c>
      <c r="D61" s="91"/>
      <c r="E61" s="91"/>
      <c r="F61" s="91"/>
      <c r="G61" s="91"/>
      <c r="H61" s="91"/>
      <c r="I61" s="91"/>
      <c r="J61" s="98" t="s">
        <v>113</v>
      </c>
      <c r="K61" s="91"/>
      <c r="L61" s="29"/>
    </row>
    <row r="62" spans="2:47" s="1" customFormat="1" ht="10.35" customHeight="1" x14ac:dyDescent="0.2">
      <c r="B62" s="29"/>
      <c r="L62" s="29"/>
    </row>
    <row r="63" spans="2:47" s="1" customFormat="1" ht="22.95" customHeight="1" x14ac:dyDescent="0.2">
      <c r="B63" s="29"/>
      <c r="C63" s="99" t="s">
        <v>66</v>
      </c>
      <c r="J63" s="59">
        <f>J94</f>
        <v>703863.23999999987</v>
      </c>
      <c r="L63" s="29"/>
      <c r="AU63" s="17" t="s">
        <v>114</v>
      </c>
    </row>
    <row r="64" spans="2:47" s="8" customFormat="1" ht="24.9" customHeight="1" x14ac:dyDescent="0.2">
      <c r="B64" s="100"/>
      <c r="D64" s="101" t="s">
        <v>115</v>
      </c>
      <c r="E64" s="102"/>
      <c r="F64" s="102"/>
      <c r="G64" s="102"/>
      <c r="H64" s="102"/>
      <c r="I64" s="102"/>
      <c r="J64" s="103">
        <f>J95</f>
        <v>703863.23999999987</v>
      </c>
      <c r="L64" s="100"/>
    </row>
    <row r="65" spans="2:12" s="9" customFormat="1" ht="19.95" customHeight="1" x14ac:dyDescent="0.2">
      <c r="B65" s="104"/>
      <c r="D65" s="105" t="s">
        <v>116</v>
      </c>
      <c r="E65" s="106"/>
      <c r="F65" s="106"/>
      <c r="G65" s="106"/>
      <c r="H65" s="106"/>
      <c r="I65" s="106"/>
      <c r="J65" s="107">
        <f>J96</f>
        <v>85397.62000000001</v>
      </c>
      <c r="L65" s="104"/>
    </row>
    <row r="66" spans="2:12" s="9" customFormat="1" ht="19.95" customHeight="1" x14ac:dyDescent="0.2">
      <c r="B66" s="104"/>
      <c r="D66" s="105" t="s">
        <v>117</v>
      </c>
      <c r="E66" s="106"/>
      <c r="F66" s="106"/>
      <c r="G66" s="106"/>
      <c r="H66" s="106"/>
      <c r="I66" s="106"/>
      <c r="J66" s="107">
        <f>J223</f>
        <v>0</v>
      </c>
      <c r="L66" s="104"/>
    </row>
    <row r="67" spans="2:12" s="9" customFormat="1" ht="19.95" customHeight="1" x14ac:dyDescent="0.2">
      <c r="B67" s="104"/>
      <c r="D67" s="105" t="s">
        <v>118</v>
      </c>
      <c r="E67" s="106"/>
      <c r="F67" s="106"/>
      <c r="G67" s="106"/>
      <c r="H67" s="106"/>
      <c r="I67" s="106"/>
      <c r="J67" s="107">
        <f>J226</f>
        <v>0</v>
      </c>
      <c r="L67" s="104"/>
    </row>
    <row r="68" spans="2:12" s="9" customFormat="1" ht="19.95" customHeight="1" x14ac:dyDescent="0.2">
      <c r="B68" s="104"/>
      <c r="D68" s="105" t="s">
        <v>119</v>
      </c>
      <c r="E68" s="106"/>
      <c r="F68" s="106"/>
      <c r="G68" s="106"/>
      <c r="H68" s="106"/>
      <c r="I68" s="106"/>
      <c r="J68" s="107">
        <f>J243</f>
        <v>384232.61</v>
      </c>
      <c r="L68" s="104"/>
    </row>
    <row r="69" spans="2:12" s="9" customFormat="1" ht="19.95" customHeight="1" x14ac:dyDescent="0.2">
      <c r="B69" s="104"/>
      <c r="D69" s="105" t="s">
        <v>120</v>
      </c>
      <c r="E69" s="106"/>
      <c r="F69" s="106"/>
      <c r="G69" s="106"/>
      <c r="H69" s="106"/>
      <c r="I69" s="106"/>
      <c r="J69" s="107">
        <f>J318</f>
        <v>0</v>
      </c>
      <c r="L69" s="104"/>
    </row>
    <row r="70" spans="2:12" s="9" customFormat="1" ht="19.95" customHeight="1" x14ac:dyDescent="0.2">
      <c r="B70" s="104"/>
      <c r="D70" s="105" t="s">
        <v>121</v>
      </c>
      <c r="E70" s="106"/>
      <c r="F70" s="106"/>
      <c r="G70" s="106"/>
      <c r="H70" s="106"/>
      <c r="I70" s="106"/>
      <c r="J70" s="107">
        <f>J369</f>
        <v>206475.33</v>
      </c>
      <c r="L70" s="104"/>
    </row>
    <row r="71" spans="2:12" s="9" customFormat="1" ht="19.95" customHeight="1" x14ac:dyDescent="0.2">
      <c r="B71" s="104"/>
      <c r="D71" s="105" t="s">
        <v>122</v>
      </c>
      <c r="E71" s="106"/>
      <c r="F71" s="106"/>
      <c r="G71" s="106"/>
      <c r="H71" s="106"/>
      <c r="I71" s="106"/>
      <c r="J71" s="107">
        <f>J452</f>
        <v>20676.34</v>
      </c>
      <c r="L71" s="104"/>
    </row>
    <row r="72" spans="2:12" s="9" customFormat="1" ht="19.95" customHeight="1" x14ac:dyDescent="0.2">
      <c r="B72" s="104"/>
      <c r="D72" s="105" t="s">
        <v>123</v>
      </c>
      <c r="E72" s="106"/>
      <c r="F72" s="106"/>
      <c r="G72" s="106"/>
      <c r="H72" s="106"/>
      <c r="I72" s="106"/>
      <c r="J72" s="107">
        <f>J459</f>
        <v>7081.34</v>
      </c>
      <c r="L72" s="104"/>
    </row>
    <row r="73" spans="2:12" s="1" customFormat="1" ht="21.75" customHeight="1" x14ac:dyDescent="0.2">
      <c r="B73" s="29"/>
      <c r="L73" s="29"/>
    </row>
    <row r="74" spans="2:12" s="1" customFormat="1" ht="6.9" customHeight="1" x14ac:dyDescent="0.2">
      <c r="B74" s="38"/>
      <c r="C74" s="39"/>
      <c r="D74" s="39"/>
      <c r="E74" s="39"/>
      <c r="F74" s="39"/>
      <c r="G74" s="39"/>
      <c r="H74" s="39"/>
      <c r="I74" s="39"/>
      <c r="J74" s="39"/>
      <c r="K74" s="39"/>
      <c r="L74" s="29"/>
    </row>
    <row r="78" spans="2:12" s="1" customFormat="1" ht="6.9" customHeight="1" x14ac:dyDescent="0.2">
      <c r="B78" s="40"/>
      <c r="C78" s="41"/>
      <c r="D78" s="41"/>
      <c r="E78" s="41"/>
      <c r="F78" s="41"/>
      <c r="G78" s="41"/>
      <c r="H78" s="41"/>
      <c r="I78" s="41"/>
      <c r="J78" s="41"/>
      <c r="K78" s="41"/>
      <c r="L78" s="29"/>
    </row>
    <row r="79" spans="2:12" s="1" customFormat="1" ht="24.9" customHeight="1" x14ac:dyDescent="0.2">
      <c r="B79" s="29"/>
      <c r="C79" s="21" t="s">
        <v>124</v>
      </c>
      <c r="L79" s="29"/>
    </row>
    <row r="80" spans="2:12" s="1" customFormat="1" ht="6.9" customHeight="1" x14ac:dyDescent="0.2">
      <c r="B80" s="29"/>
      <c r="L80" s="29"/>
    </row>
    <row r="81" spans="2:63" s="1" customFormat="1" ht="12" customHeight="1" x14ac:dyDescent="0.2">
      <c r="B81" s="29"/>
      <c r="C81" s="26" t="s">
        <v>15</v>
      </c>
      <c r="L81" s="29"/>
    </row>
    <row r="82" spans="2:63" s="1" customFormat="1" ht="16.5" customHeight="1" x14ac:dyDescent="0.2">
      <c r="B82" s="29"/>
      <c r="E82" s="453" t="str">
        <f>E7</f>
        <v>Zlepšení dopravně-bezpečnostní situace v obci Cehnice</v>
      </c>
      <c r="F82" s="454"/>
      <c r="G82" s="454"/>
      <c r="H82" s="454"/>
      <c r="L82" s="29"/>
    </row>
    <row r="83" spans="2:63" ht="12" customHeight="1" x14ac:dyDescent="0.2">
      <c r="B83" s="20"/>
      <c r="C83" s="26" t="s">
        <v>107</v>
      </c>
      <c r="L83" s="20"/>
    </row>
    <row r="84" spans="2:63" s="1" customFormat="1" ht="16.5" customHeight="1" x14ac:dyDescent="0.2">
      <c r="B84" s="29"/>
      <c r="E84" s="453" t="s">
        <v>108</v>
      </c>
      <c r="F84" s="452"/>
      <c r="G84" s="452"/>
      <c r="H84" s="452"/>
      <c r="L84" s="29"/>
    </row>
    <row r="85" spans="2:63" s="1" customFormat="1" ht="12" customHeight="1" x14ac:dyDescent="0.2">
      <c r="B85" s="29"/>
      <c r="C85" s="26" t="s">
        <v>109</v>
      </c>
      <c r="L85" s="29"/>
    </row>
    <row r="86" spans="2:63" s="1" customFormat="1" ht="16.5" customHeight="1" x14ac:dyDescent="0.2">
      <c r="B86" s="29"/>
      <c r="E86" s="430" t="str">
        <f>E11</f>
        <v>SO.01.1 - Komunikace - I. etapa - doprovodná část projektu - OSTATNÍ</v>
      </c>
      <c r="F86" s="452"/>
      <c r="G86" s="452"/>
      <c r="H86" s="452"/>
      <c r="L86" s="29"/>
    </row>
    <row r="87" spans="2:63" s="1" customFormat="1" ht="6.9" customHeight="1" x14ac:dyDescent="0.2">
      <c r="B87" s="29"/>
      <c r="L87" s="29"/>
    </row>
    <row r="88" spans="2:63" s="1" customFormat="1" ht="12" customHeight="1" x14ac:dyDescent="0.2">
      <c r="B88" s="29"/>
      <c r="C88" s="26" t="s">
        <v>19</v>
      </c>
      <c r="F88" s="24" t="str">
        <f>F14</f>
        <v>Obec Cehnice</v>
      </c>
      <c r="I88" s="26" t="s">
        <v>21</v>
      </c>
      <c r="J88" s="46" t="str">
        <f>IF(J14="","",J14)</f>
        <v>23. 5. 2023</v>
      </c>
      <c r="L88" s="29"/>
    </row>
    <row r="89" spans="2:63" s="1" customFormat="1" ht="6.9" customHeight="1" x14ac:dyDescent="0.2">
      <c r="B89" s="29"/>
      <c r="L89" s="29"/>
    </row>
    <row r="90" spans="2:63" s="1" customFormat="1" ht="15.15" customHeight="1" x14ac:dyDescent="0.2">
      <c r="B90" s="29"/>
      <c r="C90" s="26" t="s">
        <v>23</v>
      </c>
      <c r="F90" s="24" t="str">
        <f>E17</f>
        <v>Obec Cehnice</v>
      </c>
      <c r="I90" s="26" t="s">
        <v>28</v>
      </c>
      <c r="J90" s="27" t="str">
        <f>E23</f>
        <v>INVENTE s.r.o.</v>
      </c>
      <c r="L90" s="29"/>
    </row>
    <row r="91" spans="2:63" s="1" customFormat="1" ht="15.15" customHeight="1" x14ac:dyDescent="0.2">
      <c r="B91" s="29"/>
      <c r="C91" s="26" t="s">
        <v>26</v>
      </c>
      <c r="F91" s="24" t="str">
        <f>IF(E20="","",E20)</f>
        <v xml:space="preserve"> </v>
      </c>
      <c r="I91" s="26" t="s">
        <v>31</v>
      </c>
      <c r="J91" s="27" t="str">
        <f>E26</f>
        <v xml:space="preserve"> </v>
      </c>
      <c r="L91" s="29"/>
    </row>
    <row r="92" spans="2:63" s="1" customFormat="1" ht="10.35" customHeight="1" x14ac:dyDescent="0.2">
      <c r="B92" s="29"/>
      <c r="L92" s="29"/>
    </row>
    <row r="93" spans="2:63" s="10" customFormat="1" ht="29.25" customHeight="1" x14ac:dyDescent="0.2">
      <c r="B93" s="108"/>
      <c r="C93" s="109" t="s">
        <v>125</v>
      </c>
      <c r="D93" s="110" t="s">
        <v>53</v>
      </c>
      <c r="E93" s="110" t="s">
        <v>49</v>
      </c>
      <c r="F93" s="110" t="s">
        <v>50</v>
      </c>
      <c r="G93" s="110" t="s">
        <v>126</v>
      </c>
      <c r="H93" s="110" t="s">
        <v>127</v>
      </c>
      <c r="I93" s="110" t="s">
        <v>128</v>
      </c>
      <c r="J93" s="110" t="s">
        <v>113</v>
      </c>
      <c r="K93" s="111" t="s">
        <v>129</v>
      </c>
      <c r="L93" s="108"/>
      <c r="M93" s="52" t="s">
        <v>3</v>
      </c>
      <c r="N93" s="53" t="s">
        <v>38</v>
      </c>
      <c r="O93" s="53" t="s">
        <v>130</v>
      </c>
      <c r="P93" s="53" t="s">
        <v>131</v>
      </c>
      <c r="Q93" s="53" t="s">
        <v>132</v>
      </c>
      <c r="R93" s="53" t="s">
        <v>133</v>
      </c>
      <c r="S93" s="53" t="s">
        <v>134</v>
      </c>
      <c r="T93" s="54" t="s">
        <v>135</v>
      </c>
    </row>
    <row r="94" spans="2:63" s="1" customFormat="1" ht="22.95" customHeight="1" x14ac:dyDescent="0.3">
      <c r="B94" s="29"/>
      <c r="C94" s="57" t="s">
        <v>136</v>
      </c>
      <c r="J94" s="112">
        <f>BK94</f>
        <v>703863.23999999987</v>
      </c>
      <c r="L94" s="29"/>
      <c r="M94" s="55"/>
      <c r="N94" s="47"/>
      <c r="O94" s="47"/>
      <c r="P94" s="113">
        <f>P95</f>
        <v>361.33655810000005</v>
      </c>
      <c r="Q94" s="47"/>
      <c r="R94" s="113">
        <f>R95</f>
        <v>290.68299462499999</v>
      </c>
      <c r="S94" s="47"/>
      <c r="T94" s="114">
        <f>T95</f>
        <v>110.03676</v>
      </c>
      <c r="AT94" s="17" t="s">
        <v>67</v>
      </c>
      <c r="AU94" s="17" t="s">
        <v>114</v>
      </c>
      <c r="BK94" s="115">
        <f>BK95</f>
        <v>703863.23999999987</v>
      </c>
    </row>
    <row r="95" spans="2:63" s="11" customFormat="1" ht="25.95" customHeight="1" x14ac:dyDescent="0.25">
      <c r="B95" s="116"/>
      <c r="D95" s="117" t="s">
        <v>67</v>
      </c>
      <c r="E95" s="118" t="s">
        <v>137</v>
      </c>
      <c r="F95" s="118" t="s">
        <v>138</v>
      </c>
      <c r="J95" s="119">
        <f>BK95</f>
        <v>703863.23999999987</v>
      </c>
      <c r="L95" s="116"/>
      <c r="M95" s="120"/>
      <c r="P95" s="121">
        <f>P96+P223+P226+P243+P318+P369+P452+P459</f>
        <v>361.33655810000005</v>
      </c>
      <c r="R95" s="121">
        <f>R96+R223+R226+R243+R318+R369+R452+R459</f>
        <v>290.68299462499999</v>
      </c>
      <c r="T95" s="122">
        <f>T96+T223+T226+T243+T318+T369+T452+T459</f>
        <v>110.03676</v>
      </c>
      <c r="W95" s="410"/>
      <c r="AR95" s="117" t="s">
        <v>75</v>
      </c>
      <c r="AT95" s="123" t="s">
        <v>67</v>
      </c>
      <c r="AU95" s="123" t="s">
        <v>68</v>
      </c>
      <c r="AY95" s="117" t="s">
        <v>139</v>
      </c>
      <c r="BK95" s="124">
        <f>BK96+BK223+BK226+BK243+BK318+BK369+BK452+BK459</f>
        <v>703863.23999999987</v>
      </c>
    </row>
    <row r="96" spans="2:63" s="11" customFormat="1" ht="22.95" customHeight="1" x14ac:dyDescent="0.25">
      <c r="B96" s="116"/>
      <c r="D96" s="117" t="s">
        <v>67</v>
      </c>
      <c r="E96" s="125" t="s">
        <v>75</v>
      </c>
      <c r="F96" s="125" t="s">
        <v>140</v>
      </c>
      <c r="J96" s="126">
        <f>BK96</f>
        <v>85397.62000000001</v>
      </c>
      <c r="L96" s="116"/>
      <c r="M96" s="120"/>
      <c r="P96" s="121">
        <f>SUM(P97:P222)</f>
        <v>100.21978359999999</v>
      </c>
      <c r="R96" s="121">
        <f>SUM(R97:R222)</f>
        <v>0</v>
      </c>
      <c r="T96" s="122">
        <f>SUM(T97:T222)</f>
        <v>110.03676</v>
      </c>
      <c r="AR96" s="117" t="s">
        <v>75</v>
      </c>
      <c r="AT96" s="123" t="s">
        <v>67</v>
      </c>
      <c r="AU96" s="123" t="s">
        <v>75</v>
      </c>
      <c r="AY96" s="117" t="s">
        <v>139</v>
      </c>
      <c r="BK96" s="124">
        <f>SUM(BK97:BK222)</f>
        <v>85397.62000000001</v>
      </c>
    </row>
    <row r="97" spans="2:65" s="1" customFormat="1" ht="62.7" customHeight="1" x14ac:dyDescent="0.2">
      <c r="B97" s="127"/>
      <c r="C97" s="128" t="s">
        <v>75</v>
      </c>
      <c r="D97" s="128" t="s">
        <v>141</v>
      </c>
      <c r="E97" s="129" t="s">
        <v>142</v>
      </c>
      <c r="F97" s="130" t="s">
        <v>143</v>
      </c>
      <c r="G97" s="131" t="s">
        <v>144</v>
      </c>
      <c r="H97" s="132">
        <v>9</v>
      </c>
      <c r="I97" s="133">
        <v>79</v>
      </c>
      <c r="J97" s="133">
        <f>ROUND(I97*H97,2)</f>
        <v>711</v>
      </c>
      <c r="K97" s="130" t="s">
        <v>145</v>
      </c>
      <c r="L97" s="29"/>
      <c r="M97" s="134" t="s">
        <v>3</v>
      </c>
      <c r="N97" s="135" t="s">
        <v>39</v>
      </c>
      <c r="O97" s="136">
        <v>0.27200000000000002</v>
      </c>
      <c r="P97" s="136">
        <f>O97*H97</f>
        <v>2.4480000000000004</v>
      </c>
      <c r="Q97" s="136">
        <v>0</v>
      </c>
      <c r="R97" s="136">
        <f>Q97*H97</f>
        <v>0</v>
      </c>
      <c r="S97" s="136">
        <v>0.26</v>
      </c>
      <c r="T97" s="137">
        <f>S97*H97</f>
        <v>2.34</v>
      </c>
      <c r="AR97" s="138" t="s">
        <v>146</v>
      </c>
      <c r="AT97" s="138" t="s">
        <v>141</v>
      </c>
      <c r="AU97" s="138" t="s">
        <v>77</v>
      </c>
      <c r="AY97" s="17" t="s">
        <v>139</v>
      </c>
      <c r="BE97" s="139">
        <f>IF(N97="základní",J97,0)</f>
        <v>711</v>
      </c>
      <c r="BF97" s="139">
        <f>IF(N97="snížená",J97,0)</f>
        <v>0</v>
      </c>
      <c r="BG97" s="139">
        <f>IF(N97="zákl. přenesená",J97,0)</f>
        <v>0</v>
      </c>
      <c r="BH97" s="139">
        <f>IF(N97="sníž. přenesená",J97,0)</f>
        <v>0</v>
      </c>
      <c r="BI97" s="139">
        <f>IF(N97="nulová",J97,0)</f>
        <v>0</v>
      </c>
      <c r="BJ97" s="17" t="s">
        <v>75</v>
      </c>
      <c r="BK97" s="139">
        <f>ROUND(I97*H97,2)</f>
        <v>711</v>
      </c>
      <c r="BL97" s="17" t="s">
        <v>146</v>
      </c>
      <c r="BM97" s="138" t="s">
        <v>77</v>
      </c>
    </row>
    <row r="98" spans="2:65" s="1" customFormat="1" x14ac:dyDescent="0.2">
      <c r="B98" s="29"/>
      <c r="D98" s="140" t="s">
        <v>147</v>
      </c>
      <c r="F98" s="141" t="s">
        <v>148</v>
      </c>
      <c r="L98" s="29"/>
      <c r="M98" s="142"/>
      <c r="T98" s="49"/>
      <c r="AT98" s="17" t="s">
        <v>147</v>
      </c>
      <c r="AU98" s="17" t="s">
        <v>77</v>
      </c>
    </row>
    <row r="99" spans="2:65" s="12" customFormat="1" x14ac:dyDescent="0.2">
      <c r="B99" s="143"/>
      <c r="D99" s="144" t="s">
        <v>149</v>
      </c>
      <c r="E99" s="145" t="s">
        <v>3</v>
      </c>
      <c r="F99" s="146" t="s">
        <v>150</v>
      </c>
      <c r="H99" s="147"/>
      <c r="L99" s="143"/>
      <c r="M99" s="148"/>
      <c r="T99" s="149"/>
      <c r="AT99" s="145" t="s">
        <v>149</v>
      </c>
      <c r="AU99" s="145" t="s">
        <v>77</v>
      </c>
      <c r="AV99" s="12" t="s">
        <v>77</v>
      </c>
      <c r="AW99" s="12" t="s">
        <v>30</v>
      </c>
      <c r="AX99" s="12" t="s">
        <v>68</v>
      </c>
      <c r="AY99" s="145" t="s">
        <v>139</v>
      </c>
    </row>
    <row r="100" spans="2:65" s="13" customFormat="1" x14ac:dyDescent="0.2">
      <c r="B100" s="150"/>
      <c r="D100" s="144" t="s">
        <v>149</v>
      </c>
      <c r="E100" s="151" t="s">
        <v>3</v>
      </c>
      <c r="F100" s="152" t="s">
        <v>151</v>
      </c>
      <c r="H100" s="153"/>
      <c r="L100" s="150"/>
      <c r="M100" s="154"/>
      <c r="T100" s="155"/>
      <c r="AT100" s="151" t="s">
        <v>149</v>
      </c>
      <c r="AU100" s="151" t="s">
        <v>77</v>
      </c>
      <c r="AV100" s="13" t="s">
        <v>146</v>
      </c>
      <c r="AW100" s="13" t="s">
        <v>30</v>
      </c>
      <c r="AX100" s="13" t="s">
        <v>75</v>
      </c>
      <c r="AY100" s="151" t="s">
        <v>139</v>
      </c>
    </row>
    <row r="101" spans="2:65" s="1" customFormat="1" ht="55.5" customHeight="1" x14ac:dyDescent="0.2">
      <c r="B101" s="127"/>
      <c r="C101" s="128" t="s">
        <v>77</v>
      </c>
      <c r="D101" s="128" t="s">
        <v>141</v>
      </c>
      <c r="E101" s="129" t="s">
        <v>152</v>
      </c>
      <c r="F101" s="130" t="s">
        <v>153</v>
      </c>
      <c r="G101" s="131" t="s">
        <v>144</v>
      </c>
      <c r="H101" s="132">
        <v>11.256</v>
      </c>
      <c r="I101" s="133">
        <v>299</v>
      </c>
      <c r="J101" s="133">
        <f>ROUND(I101*H101,2)</f>
        <v>3365.54</v>
      </c>
      <c r="K101" s="130" t="s">
        <v>145</v>
      </c>
      <c r="L101" s="29"/>
      <c r="M101" s="134" t="s">
        <v>3</v>
      </c>
      <c r="N101" s="135" t="s">
        <v>39</v>
      </c>
      <c r="O101" s="136">
        <v>0.69499999999999995</v>
      </c>
      <c r="P101" s="136">
        <f>O101*H101</f>
        <v>7.8229199999999999</v>
      </c>
      <c r="Q101" s="136">
        <v>0</v>
      </c>
      <c r="R101" s="136">
        <f>Q101*H101</f>
        <v>0</v>
      </c>
      <c r="S101" s="136">
        <v>0.28999999999999998</v>
      </c>
      <c r="T101" s="137">
        <f>S101*H101</f>
        <v>3.26424</v>
      </c>
      <c r="AR101" s="138" t="s">
        <v>146</v>
      </c>
      <c r="AT101" s="138" t="s">
        <v>141</v>
      </c>
      <c r="AU101" s="138" t="s">
        <v>77</v>
      </c>
      <c r="AY101" s="17" t="s">
        <v>139</v>
      </c>
      <c r="BE101" s="139">
        <f>IF(N101="základní",J101,0)</f>
        <v>3365.54</v>
      </c>
      <c r="BF101" s="139">
        <f>IF(N101="snížená",J101,0)</f>
        <v>0</v>
      </c>
      <c r="BG101" s="139">
        <f>IF(N101="zákl. přenesená",J101,0)</f>
        <v>0</v>
      </c>
      <c r="BH101" s="139">
        <f>IF(N101="sníž. přenesená",J101,0)</f>
        <v>0</v>
      </c>
      <c r="BI101" s="139">
        <f>IF(N101="nulová",J101,0)</f>
        <v>0</v>
      </c>
      <c r="BJ101" s="17" t="s">
        <v>75</v>
      </c>
      <c r="BK101" s="139">
        <f>ROUND(I101*H101,2)</f>
        <v>3365.54</v>
      </c>
      <c r="BL101" s="17" t="s">
        <v>146</v>
      </c>
      <c r="BM101" s="138" t="s">
        <v>146</v>
      </c>
    </row>
    <row r="102" spans="2:65" s="1" customFormat="1" x14ac:dyDescent="0.2">
      <c r="B102" s="29"/>
      <c r="D102" s="140" t="s">
        <v>147</v>
      </c>
      <c r="F102" s="141" t="s">
        <v>154</v>
      </c>
      <c r="L102" s="29"/>
      <c r="M102" s="142"/>
      <c r="T102" s="49"/>
      <c r="AT102" s="17" t="s">
        <v>147</v>
      </c>
      <c r="AU102" s="17" t="s">
        <v>77</v>
      </c>
    </row>
    <row r="103" spans="2:65" s="12" customFormat="1" x14ac:dyDescent="0.2">
      <c r="B103" s="143"/>
      <c r="D103" s="144" t="s">
        <v>149</v>
      </c>
      <c r="E103" s="145" t="s">
        <v>3</v>
      </c>
      <c r="F103" s="146" t="s">
        <v>155</v>
      </c>
      <c r="H103" s="147"/>
      <c r="L103" s="143"/>
      <c r="M103" s="148"/>
      <c r="T103" s="149"/>
      <c r="AT103" s="145" t="s">
        <v>149</v>
      </c>
      <c r="AU103" s="145" t="s">
        <v>77</v>
      </c>
      <c r="AV103" s="12" t="s">
        <v>77</v>
      </c>
      <c r="AW103" s="12" t="s">
        <v>30</v>
      </c>
      <c r="AX103" s="12" t="s">
        <v>68</v>
      </c>
      <c r="AY103" s="145" t="s">
        <v>139</v>
      </c>
    </row>
    <row r="104" spans="2:65" s="12" customFormat="1" x14ac:dyDescent="0.2">
      <c r="B104" s="143"/>
      <c r="D104" s="144" t="s">
        <v>149</v>
      </c>
      <c r="E104" s="145" t="s">
        <v>3</v>
      </c>
      <c r="F104" s="146" t="s">
        <v>156</v>
      </c>
      <c r="H104" s="147">
        <v>11.256</v>
      </c>
      <c r="L104" s="143"/>
      <c r="M104" s="148"/>
      <c r="T104" s="149"/>
      <c r="AT104" s="145" t="s">
        <v>149</v>
      </c>
      <c r="AU104" s="145" t="s">
        <v>77</v>
      </c>
      <c r="AV104" s="12" t="s">
        <v>77</v>
      </c>
      <c r="AW104" s="12" t="s">
        <v>30</v>
      </c>
      <c r="AX104" s="12" t="s">
        <v>68</v>
      </c>
      <c r="AY104" s="145" t="s">
        <v>139</v>
      </c>
    </row>
    <row r="105" spans="2:65" s="13" customFormat="1" x14ac:dyDescent="0.2">
      <c r="B105" s="150"/>
      <c r="D105" s="144" t="s">
        <v>149</v>
      </c>
      <c r="E105" s="151" t="s">
        <v>3</v>
      </c>
      <c r="F105" s="152" t="s">
        <v>151</v>
      </c>
      <c r="H105" s="153"/>
      <c r="L105" s="150"/>
      <c r="M105" s="154"/>
      <c r="T105" s="155"/>
      <c r="AT105" s="151" t="s">
        <v>149</v>
      </c>
      <c r="AU105" s="151" t="s">
        <v>77</v>
      </c>
      <c r="AV105" s="13" t="s">
        <v>146</v>
      </c>
      <c r="AW105" s="13" t="s">
        <v>30</v>
      </c>
      <c r="AX105" s="13" t="s">
        <v>75</v>
      </c>
      <c r="AY105" s="151" t="s">
        <v>139</v>
      </c>
    </row>
    <row r="106" spans="2:65" s="1" customFormat="1" ht="49.2" customHeight="1" x14ac:dyDescent="0.2">
      <c r="B106" s="127"/>
      <c r="C106" s="128" t="s">
        <v>157</v>
      </c>
      <c r="D106" s="128" t="s">
        <v>141</v>
      </c>
      <c r="E106" s="129" t="s">
        <v>158</v>
      </c>
      <c r="F106" s="130" t="s">
        <v>159</v>
      </c>
      <c r="G106" s="131" t="s">
        <v>144</v>
      </c>
      <c r="H106" s="132">
        <v>12.5</v>
      </c>
      <c r="I106" s="133">
        <v>530</v>
      </c>
      <c r="J106" s="133">
        <f>ROUND(I106*H106,2)</f>
        <v>6625</v>
      </c>
      <c r="K106" s="130" t="s">
        <v>145</v>
      </c>
      <c r="L106" s="29"/>
      <c r="M106" s="134" t="s">
        <v>3</v>
      </c>
      <c r="N106" s="135" t="s">
        <v>39</v>
      </c>
      <c r="O106" s="136">
        <v>1.228</v>
      </c>
      <c r="P106" s="136">
        <f>O106*H106</f>
        <v>15.35</v>
      </c>
      <c r="Q106" s="136">
        <v>0</v>
      </c>
      <c r="R106" s="136">
        <f>Q106*H106</f>
        <v>0</v>
      </c>
      <c r="S106" s="136">
        <v>0.24</v>
      </c>
      <c r="T106" s="137">
        <f>S106*H106</f>
        <v>3</v>
      </c>
      <c r="AR106" s="138" t="s">
        <v>146</v>
      </c>
      <c r="AT106" s="138" t="s">
        <v>141</v>
      </c>
      <c r="AU106" s="138" t="s">
        <v>77</v>
      </c>
      <c r="AY106" s="17" t="s">
        <v>139</v>
      </c>
      <c r="BE106" s="139">
        <f>IF(N106="základní",J106,0)</f>
        <v>6625</v>
      </c>
      <c r="BF106" s="139">
        <f>IF(N106="snížená",J106,0)</f>
        <v>0</v>
      </c>
      <c r="BG106" s="139">
        <f>IF(N106="zákl. přenesená",J106,0)</f>
        <v>0</v>
      </c>
      <c r="BH106" s="139">
        <f>IF(N106="sníž. přenesená",J106,0)</f>
        <v>0</v>
      </c>
      <c r="BI106" s="139">
        <f>IF(N106="nulová",J106,0)</f>
        <v>0</v>
      </c>
      <c r="BJ106" s="17" t="s">
        <v>75</v>
      </c>
      <c r="BK106" s="139">
        <f>ROUND(I106*H106,2)</f>
        <v>6625</v>
      </c>
      <c r="BL106" s="17" t="s">
        <v>146</v>
      </c>
      <c r="BM106" s="138" t="s">
        <v>160</v>
      </c>
    </row>
    <row r="107" spans="2:65" s="1" customFormat="1" x14ac:dyDescent="0.2">
      <c r="B107" s="29"/>
      <c r="D107" s="140" t="s">
        <v>147</v>
      </c>
      <c r="F107" s="141" t="s">
        <v>161</v>
      </c>
      <c r="L107" s="29"/>
      <c r="M107" s="142"/>
      <c r="T107" s="49"/>
      <c r="AT107" s="17" t="s">
        <v>147</v>
      </c>
      <c r="AU107" s="17" t="s">
        <v>77</v>
      </c>
    </row>
    <row r="108" spans="2:65" s="12" customFormat="1" x14ac:dyDescent="0.2">
      <c r="B108" s="143"/>
      <c r="D108" s="144" t="s">
        <v>149</v>
      </c>
      <c r="E108" s="145" t="s">
        <v>3</v>
      </c>
      <c r="F108" s="146" t="s">
        <v>162</v>
      </c>
      <c r="H108" s="147"/>
      <c r="L108" s="143"/>
      <c r="M108" s="148"/>
      <c r="T108" s="149"/>
      <c r="AT108" s="145" t="s">
        <v>149</v>
      </c>
      <c r="AU108" s="145" t="s">
        <v>77</v>
      </c>
      <c r="AV108" s="12" t="s">
        <v>77</v>
      </c>
      <c r="AW108" s="12" t="s">
        <v>30</v>
      </c>
      <c r="AX108" s="12" t="s">
        <v>68</v>
      </c>
      <c r="AY108" s="145" t="s">
        <v>139</v>
      </c>
    </row>
    <row r="109" spans="2:65" s="13" customFormat="1" x14ac:dyDescent="0.2">
      <c r="B109" s="150"/>
      <c r="D109" s="144" t="s">
        <v>149</v>
      </c>
      <c r="E109" s="151" t="s">
        <v>3</v>
      </c>
      <c r="F109" s="152" t="s">
        <v>151</v>
      </c>
      <c r="H109" s="153"/>
      <c r="L109" s="150"/>
      <c r="M109" s="154"/>
      <c r="T109" s="155"/>
      <c r="AT109" s="151" t="s">
        <v>149</v>
      </c>
      <c r="AU109" s="151" t="s">
        <v>77</v>
      </c>
      <c r="AV109" s="13" t="s">
        <v>146</v>
      </c>
      <c r="AW109" s="13" t="s">
        <v>30</v>
      </c>
      <c r="AX109" s="13" t="s">
        <v>75</v>
      </c>
      <c r="AY109" s="151" t="s">
        <v>139</v>
      </c>
    </row>
    <row r="110" spans="2:65" s="1" customFormat="1" ht="55.5" customHeight="1" x14ac:dyDescent="0.2">
      <c r="B110" s="127"/>
      <c r="C110" s="128" t="s">
        <v>146</v>
      </c>
      <c r="D110" s="128" t="s">
        <v>141</v>
      </c>
      <c r="E110" s="129" t="s">
        <v>163</v>
      </c>
      <c r="F110" s="130" t="s">
        <v>164</v>
      </c>
      <c r="G110" s="131" t="s">
        <v>144</v>
      </c>
      <c r="H110" s="132">
        <v>11.256</v>
      </c>
      <c r="I110" s="133">
        <v>582</v>
      </c>
      <c r="J110" s="133">
        <f>ROUND(I110*H110,2)</f>
        <v>6550.99</v>
      </c>
      <c r="K110" s="130" t="s">
        <v>145</v>
      </c>
      <c r="L110" s="29"/>
      <c r="M110" s="134" t="s">
        <v>3</v>
      </c>
      <c r="N110" s="135" t="s">
        <v>39</v>
      </c>
      <c r="O110" s="136">
        <v>1.35</v>
      </c>
      <c r="P110" s="136">
        <f>O110*H110</f>
        <v>15.195600000000001</v>
      </c>
      <c r="Q110" s="136">
        <v>0</v>
      </c>
      <c r="R110" s="136">
        <f>Q110*H110</f>
        <v>0</v>
      </c>
      <c r="S110" s="136">
        <v>0.32500000000000001</v>
      </c>
      <c r="T110" s="137">
        <f>S110*H110</f>
        <v>3.6582000000000003</v>
      </c>
      <c r="AR110" s="138" t="s">
        <v>146</v>
      </c>
      <c r="AT110" s="138" t="s">
        <v>141</v>
      </c>
      <c r="AU110" s="138" t="s">
        <v>77</v>
      </c>
      <c r="AY110" s="17" t="s">
        <v>139</v>
      </c>
      <c r="BE110" s="139">
        <f>IF(N110="základní",J110,0)</f>
        <v>6550.99</v>
      </c>
      <c r="BF110" s="139">
        <f>IF(N110="snížená",J110,0)</f>
        <v>0</v>
      </c>
      <c r="BG110" s="139">
        <f>IF(N110="zákl. přenesená",J110,0)</f>
        <v>0</v>
      </c>
      <c r="BH110" s="139">
        <f>IF(N110="sníž. přenesená",J110,0)</f>
        <v>0</v>
      </c>
      <c r="BI110" s="139">
        <f>IF(N110="nulová",J110,0)</f>
        <v>0</v>
      </c>
      <c r="BJ110" s="17" t="s">
        <v>75</v>
      </c>
      <c r="BK110" s="139">
        <f>ROUND(I110*H110,2)</f>
        <v>6550.99</v>
      </c>
      <c r="BL110" s="17" t="s">
        <v>146</v>
      </c>
      <c r="BM110" s="138" t="s">
        <v>165</v>
      </c>
    </row>
    <row r="111" spans="2:65" s="1" customFormat="1" x14ac:dyDescent="0.2">
      <c r="B111" s="29"/>
      <c r="D111" s="140" t="s">
        <v>147</v>
      </c>
      <c r="F111" s="141" t="s">
        <v>166</v>
      </c>
      <c r="L111" s="29"/>
      <c r="M111" s="142"/>
      <c r="T111" s="49"/>
      <c r="AT111" s="17" t="s">
        <v>147</v>
      </c>
      <c r="AU111" s="17" t="s">
        <v>77</v>
      </c>
    </row>
    <row r="112" spans="2:65" s="12" customFormat="1" x14ac:dyDescent="0.2">
      <c r="B112" s="143"/>
      <c r="D112" s="144" t="s">
        <v>149</v>
      </c>
      <c r="E112" s="145" t="s">
        <v>3</v>
      </c>
      <c r="F112" s="146" t="s">
        <v>155</v>
      </c>
      <c r="H112" s="147"/>
      <c r="L112" s="143"/>
      <c r="M112" s="148"/>
      <c r="T112" s="149"/>
      <c r="AT112" s="145" t="s">
        <v>149</v>
      </c>
      <c r="AU112" s="145" t="s">
        <v>77</v>
      </c>
      <c r="AV112" s="12" t="s">
        <v>77</v>
      </c>
      <c r="AW112" s="12" t="s">
        <v>30</v>
      </c>
      <c r="AX112" s="12" t="s">
        <v>68</v>
      </c>
      <c r="AY112" s="145" t="s">
        <v>139</v>
      </c>
    </row>
    <row r="113" spans="2:65" s="12" customFormat="1" x14ac:dyDescent="0.2">
      <c r="B113" s="143"/>
      <c r="D113" s="144" t="s">
        <v>149</v>
      </c>
      <c r="E113" s="145" t="s">
        <v>3</v>
      </c>
      <c r="F113" s="146" t="s">
        <v>156</v>
      </c>
      <c r="H113" s="147">
        <v>11.256</v>
      </c>
      <c r="L113" s="143"/>
      <c r="M113" s="148"/>
      <c r="T113" s="149"/>
      <c r="AT113" s="145" t="s">
        <v>149</v>
      </c>
      <c r="AU113" s="145" t="s">
        <v>77</v>
      </c>
      <c r="AV113" s="12" t="s">
        <v>77</v>
      </c>
      <c r="AW113" s="12" t="s">
        <v>30</v>
      </c>
      <c r="AX113" s="12" t="s">
        <v>68</v>
      </c>
      <c r="AY113" s="145" t="s">
        <v>139</v>
      </c>
    </row>
    <row r="114" spans="2:65" s="13" customFormat="1" x14ac:dyDescent="0.2">
      <c r="B114" s="150"/>
      <c r="D114" s="144" t="s">
        <v>149</v>
      </c>
      <c r="E114" s="151" t="s">
        <v>3</v>
      </c>
      <c r="F114" s="152" t="s">
        <v>151</v>
      </c>
      <c r="H114" s="153"/>
      <c r="L114" s="150"/>
      <c r="M114" s="154"/>
      <c r="T114" s="155"/>
      <c r="AT114" s="151" t="s">
        <v>149</v>
      </c>
      <c r="AU114" s="151" t="s">
        <v>77</v>
      </c>
      <c r="AV114" s="13" t="s">
        <v>146</v>
      </c>
      <c r="AW114" s="13" t="s">
        <v>30</v>
      </c>
      <c r="AX114" s="13" t="s">
        <v>75</v>
      </c>
      <c r="AY114" s="151" t="s">
        <v>139</v>
      </c>
    </row>
    <row r="115" spans="2:65" s="1" customFormat="1" ht="66.75" customHeight="1" x14ac:dyDescent="0.2">
      <c r="B115" s="127"/>
      <c r="C115" s="128" t="s">
        <v>167</v>
      </c>
      <c r="D115" s="128" t="s">
        <v>141</v>
      </c>
      <c r="E115" s="129" t="s">
        <v>168</v>
      </c>
      <c r="F115" s="130" t="s">
        <v>169</v>
      </c>
      <c r="G115" s="131" t="s">
        <v>144</v>
      </c>
      <c r="H115" s="132">
        <v>189.3</v>
      </c>
      <c r="I115" s="133">
        <v>48</v>
      </c>
      <c r="J115" s="133">
        <f>ROUND(I115*H115,2)</f>
        <v>9086.4</v>
      </c>
      <c r="K115" s="130" t="s">
        <v>145</v>
      </c>
      <c r="L115" s="29"/>
      <c r="M115" s="134" t="s">
        <v>3</v>
      </c>
      <c r="N115" s="135" t="s">
        <v>39</v>
      </c>
      <c r="O115" s="136">
        <v>0.10199999999999999</v>
      </c>
      <c r="P115" s="136">
        <f>O115*H115</f>
        <v>19.308599999999998</v>
      </c>
      <c r="Q115" s="136">
        <v>0</v>
      </c>
      <c r="R115" s="136">
        <f>Q115*H115</f>
        <v>0</v>
      </c>
      <c r="S115" s="136">
        <v>0.28999999999999998</v>
      </c>
      <c r="T115" s="137">
        <f>S115*H115</f>
        <v>54.896999999999998</v>
      </c>
      <c r="AR115" s="138" t="s">
        <v>146</v>
      </c>
      <c r="AT115" s="138" t="s">
        <v>141</v>
      </c>
      <c r="AU115" s="138" t="s">
        <v>77</v>
      </c>
      <c r="AY115" s="17" t="s">
        <v>139</v>
      </c>
      <c r="BE115" s="139">
        <f>IF(N115="základní",J115,0)</f>
        <v>9086.4</v>
      </c>
      <c r="BF115" s="139">
        <f>IF(N115="snížená",J115,0)</f>
        <v>0</v>
      </c>
      <c r="BG115" s="139">
        <f>IF(N115="zákl. přenesená",J115,0)</f>
        <v>0</v>
      </c>
      <c r="BH115" s="139">
        <f>IF(N115="sníž. přenesená",J115,0)</f>
        <v>0</v>
      </c>
      <c r="BI115" s="139">
        <f>IF(N115="nulová",J115,0)</f>
        <v>0</v>
      </c>
      <c r="BJ115" s="17" t="s">
        <v>75</v>
      </c>
      <c r="BK115" s="139">
        <f>ROUND(I115*H115,2)</f>
        <v>9086.4</v>
      </c>
      <c r="BL115" s="17" t="s">
        <v>146</v>
      </c>
      <c r="BM115" s="138" t="s">
        <v>170</v>
      </c>
    </row>
    <row r="116" spans="2:65" s="1" customFormat="1" x14ac:dyDescent="0.2">
      <c r="B116" s="29"/>
      <c r="D116" s="140" t="s">
        <v>147</v>
      </c>
      <c r="F116" s="141" t="s">
        <v>171</v>
      </c>
      <c r="L116" s="29"/>
      <c r="M116" s="142"/>
      <c r="T116" s="49"/>
      <c r="AT116" s="17" t="s">
        <v>147</v>
      </c>
      <c r="AU116" s="17" t="s">
        <v>77</v>
      </c>
    </row>
    <row r="117" spans="2:65" s="12" customFormat="1" x14ac:dyDescent="0.2">
      <c r="B117" s="143"/>
      <c r="D117" s="144" t="s">
        <v>149</v>
      </c>
      <c r="E117" s="145" t="s">
        <v>3</v>
      </c>
      <c r="F117" s="146" t="s">
        <v>172</v>
      </c>
      <c r="H117" s="147">
        <v>167.8</v>
      </c>
      <c r="L117" s="143"/>
      <c r="M117" s="148"/>
      <c r="T117" s="149"/>
      <c r="AT117" s="145" t="s">
        <v>149</v>
      </c>
      <c r="AU117" s="145" t="s">
        <v>77</v>
      </c>
      <c r="AV117" s="12" t="s">
        <v>77</v>
      </c>
      <c r="AW117" s="12" t="s">
        <v>30</v>
      </c>
      <c r="AX117" s="12" t="s">
        <v>68</v>
      </c>
      <c r="AY117" s="145" t="s">
        <v>139</v>
      </c>
    </row>
    <row r="118" spans="2:65" s="12" customFormat="1" x14ac:dyDescent="0.2">
      <c r="B118" s="143"/>
      <c r="D118" s="144" t="s">
        <v>149</v>
      </c>
      <c r="E118" s="145" t="s">
        <v>3</v>
      </c>
      <c r="F118" s="146" t="s">
        <v>162</v>
      </c>
      <c r="H118" s="147">
        <v>12.5</v>
      </c>
      <c r="L118" s="143"/>
      <c r="M118" s="148"/>
      <c r="T118" s="149"/>
      <c r="AT118" s="145" t="s">
        <v>149</v>
      </c>
      <c r="AU118" s="145" t="s">
        <v>77</v>
      </c>
      <c r="AV118" s="12" t="s">
        <v>77</v>
      </c>
      <c r="AW118" s="12" t="s">
        <v>30</v>
      </c>
      <c r="AX118" s="12" t="s">
        <v>68</v>
      </c>
      <c r="AY118" s="145" t="s">
        <v>139</v>
      </c>
    </row>
    <row r="119" spans="2:65" s="12" customFormat="1" x14ac:dyDescent="0.2">
      <c r="B119" s="143"/>
      <c r="D119" s="144" t="s">
        <v>149</v>
      </c>
      <c r="E119" s="145" t="s">
        <v>3</v>
      </c>
      <c r="F119" s="146" t="s">
        <v>150</v>
      </c>
      <c r="H119" s="147">
        <v>9</v>
      </c>
      <c r="L119" s="143"/>
      <c r="M119" s="148"/>
      <c r="T119" s="149"/>
      <c r="AT119" s="145" t="s">
        <v>149</v>
      </c>
      <c r="AU119" s="145" t="s">
        <v>77</v>
      </c>
      <c r="AV119" s="12" t="s">
        <v>77</v>
      </c>
      <c r="AW119" s="12" t="s">
        <v>30</v>
      </c>
      <c r="AX119" s="12" t="s">
        <v>68</v>
      </c>
      <c r="AY119" s="145" t="s">
        <v>139</v>
      </c>
    </row>
    <row r="120" spans="2:65" s="13" customFormat="1" x14ac:dyDescent="0.2">
      <c r="B120" s="150"/>
      <c r="D120" s="144" t="s">
        <v>149</v>
      </c>
      <c r="E120" s="151" t="s">
        <v>3</v>
      </c>
      <c r="F120" s="152" t="s">
        <v>151</v>
      </c>
      <c r="H120" s="153">
        <v>189.3</v>
      </c>
      <c r="L120" s="150"/>
      <c r="M120" s="154"/>
      <c r="T120" s="155"/>
      <c r="AT120" s="151" t="s">
        <v>149</v>
      </c>
      <c r="AU120" s="151" t="s">
        <v>77</v>
      </c>
      <c r="AV120" s="13" t="s">
        <v>146</v>
      </c>
      <c r="AW120" s="13" t="s">
        <v>30</v>
      </c>
      <c r="AX120" s="13" t="s">
        <v>75</v>
      </c>
      <c r="AY120" s="151" t="s">
        <v>139</v>
      </c>
    </row>
    <row r="121" spans="2:65" s="1" customFormat="1" ht="66.75" customHeight="1" x14ac:dyDescent="0.2">
      <c r="B121" s="127"/>
      <c r="C121" s="128" t="s">
        <v>160</v>
      </c>
      <c r="D121" s="128" t="s">
        <v>141</v>
      </c>
      <c r="E121" s="129" t="s">
        <v>173</v>
      </c>
      <c r="F121" s="130" t="s">
        <v>174</v>
      </c>
      <c r="G121" s="131" t="s">
        <v>144</v>
      </c>
      <c r="H121" s="132">
        <v>179.05600000000001</v>
      </c>
      <c r="I121" s="133">
        <v>57</v>
      </c>
      <c r="J121" s="133">
        <f>ROUND(I121*H121,2)</f>
        <v>10206.19</v>
      </c>
      <c r="K121" s="130" t="s">
        <v>145</v>
      </c>
      <c r="L121" s="29"/>
      <c r="M121" s="134" t="s">
        <v>3</v>
      </c>
      <c r="N121" s="135" t="s">
        <v>39</v>
      </c>
      <c r="O121" s="136">
        <v>0.108</v>
      </c>
      <c r="P121" s="136">
        <f>O121*H121</f>
        <v>19.338048000000001</v>
      </c>
      <c r="Q121" s="136">
        <v>0</v>
      </c>
      <c r="R121" s="136">
        <f>Q121*H121</f>
        <v>0</v>
      </c>
      <c r="S121" s="136">
        <v>0.22</v>
      </c>
      <c r="T121" s="137">
        <f>S121*H121</f>
        <v>39.392320000000005</v>
      </c>
      <c r="AR121" s="138" t="s">
        <v>146</v>
      </c>
      <c r="AT121" s="138" t="s">
        <v>141</v>
      </c>
      <c r="AU121" s="138" t="s">
        <v>77</v>
      </c>
      <c r="AY121" s="17" t="s">
        <v>139</v>
      </c>
      <c r="BE121" s="139">
        <f>IF(N121="základní",J121,0)</f>
        <v>10206.19</v>
      </c>
      <c r="BF121" s="139">
        <f>IF(N121="snížená",J121,0)</f>
        <v>0</v>
      </c>
      <c r="BG121" s="139">
        <f>IF(N121="zákl. přenesená",J121,0)</f>
        <v>0</v>
      </c>
      <c r="BH121" s="139">
        <f>IF(N121="sníž. přenesená",J121,0)</f>
        <v>0</v>
      </c>
      <c r="BI121" s="139">
        <f>IF(N121="nulová",J121,0)</f>
        <v>0</v>
      </c>
      <c r="BJ121" s="17" t="s">
        <v>75</v>
      </c>
      <c r="BK121" s="139">
        <f>ROUND(I121*H121,2)</f>
        <v>10206.19</v>
      </c>
      <c r="BL121" s="17" t="s">
        <v>146</v>
      </c>
      <c r="BM121" s="138" t="s">
        <v>175</v>
      </c>
    </row>
    <row r="122" spans="2:65" s="1" customFormat="1" x14ac:dyDescent="0.2">
      <c r="B122" s="29"/>
      <c r="D122" s="140" t="s">
        <v>147</v>
      </c>
      <c r="F122" s="141" t="s">
        <v>176</v>
      </c>
      <c r="L122" s="29"/>
      <c r="M122" s="142"/>
      <c r="T122" s="49"/>
      <c r="AT122" s="17" t="s">
        <v>147</v>
      </c>
      <c r="AU122" s="17" t="s">
        <v>77</v>
      </c>
    </row>
    <row r="123" spans="2:65" s="12" customFormat="1" x14ac:dyDescent="0.2">
      <c r="B123" s="143"/>
      <c r="D123" s="144" t="s">
        <v>149</v>
      </c>
      <c r="E123" s="145" t="s">
        <v>3</v>
      </c>
      <c r="F123" s="146" t="s">
        <v>172</v>
      </c>
      <c r="H123" s="147">
        <v>167.8</v>
      </c>
      <c r="L123" s="143"/>
      <c r="M123" s="148"/>
      <c r="T123" s="149"/>
      <c r="AT123" s="145" t="s">
        <v>149</v>
      </c>
      <c r="AU123" s="145" t="s">
        <v>77</v>
      </c>
      <c r="AV123" s="12" t="s">
        <v>77</v>
      </c>
      <c r="AW123" s="12" t="s">
        <v>30</v>
      </c>
      <c r="AX123" s="12" t="s">
        <v>68</v>
      </c>
      <c r="AY123" s="145" t="s">
        <v>139</v>
      </c>
    </row>
    <row r="124" spans="2:65" s="12" customFormat="1" x14ac:dyDescent="0.2">
      <c r="B124" s="143"/>
      <c r="D124" s="144" t="s">
        <v>149</v>
      </c>
      <c r="E124" s="145" t="s">
        <v>3</v>
      </c>
      <c r="F124" s="146" t="s">
        <v>155</v>
      </c>
      <c r="H124" s="147"/>
      <c r="L124" s="143"/>
      <c r="M124" s="148"/>
      <c r="T124" s="149"/>
      <c r="AT124" s="145" t="s">
        <v>149</v>
      </c>
      <c r="AU124" s="145" t="s">
        <v>77</v>
      </c>
      <c r="AV124" s="12" t="s">
        <v>77</v>
      </c>
      <c r="AW124" s="12" t="s">
        <v>30</v>
      </c>
      <c r="AX124" s="12" t="s">
        <v>68</v>
      </c>
      <c r="AY124" s="145" t="s">
        <v>139</v>
      </c>
    </row>
    <row r="125" spans="2:65" s="12" customFormat="1" x14ac:dyDescent="0.2">
      <c r="B125" s="143"/>
      <c r="D125" s="144" t="s">
        <v>149</v>
      </c>
      <c r="E125" s="145" t="s">
        <v>3</v>
      </c>
      <c r="F125" s="146" t="s">
        <v>156</v>
      </c>
      <c r="H125" s="147">
        <v>11.256</v>
      </c>
      <c r="L125" s="143"/>
      <c r="M125" s="148"/>
      <c r="T125" s="149"/>
      <c r="AT125" s="145" t="s">
        <v>149</v>
      </c>
      <c r="AU125" s="145" t="s">
        <v>77</v>
      </c>
      <c r="AV125" s="12" t="s">
        <v>77</v>
      </c>
      <c r="AW125" s="12" t="s">
        <v>30</v>
      </c>
      <c r="AX125" s="12" t="s">
        <v>68</v>
      </c>
      <c r="AY125" s="145" t="s">
        <v>139</v>
      </c>
    </row>
    <row r="126" spans="2:65" s="13" customFormat="1" x14ac:dyDescent="0.2">
      <c r="B126" s="150"/>
      <c r="D126" s="144" t="s">
        <v>149</v>
      </c>
      <c r="E126" s="151" t="s">
        <v>3</v>
      </c>
      <c r="F126" s="152" t="s">
        <v>151</v>
      </c>
      <c r="H126" s="153">
        <v>179.05600000000001</v>
      </c>
      <c r="L126" s="150"/>
      <c r="M126" s="154"/>
      <c r="T126" s="155"/>
      <c r="AT126" s="151" t="s">
        <v>149</v>
      </c>
      <c r="AU126" s="151" t="s">
        <v>77</v>
      </c>
      <c r="AV126" s="13" t="s">
        <v>146</v>
      </c>
      <c r="AW126" s="13" t="s">
        <v>30</v>
      </c>
      <c r="AX126" s="13" t="s">
        <v>75</v>
      </c>
      <c r="AY126" s="151" t="s">
        <v>139</v>
      </c>
    </row>
    <row r="127" spans="2:65" s="1" customFormat="1" ht="49.2" customHeight="1" x14ac:dyDescent="0.2">
      <c r="B127" s="127"/>
      <c r="C127" s="128" t="s">
        <v>177</v>
      </c>
      <c r="D127" s="128" t="s">
        <v>141</v>
      </c>
      <c r="E127" s="129" t="s">
        <v>178</v>
      </c>
      <c r="F127" s="130" t="s">
        <v>179</v>
      </c>
      <c r="G127" s="131" t="s">
        <v>180</v>
      </c>
      <c r="H127" s="132">
        <v>17</v>
      </c>
      <c r="I127" s="133">
        <v>58</v>
      </c>
      <c r="J127" s="133">
        <f>ROUND(I127*H127,2)</f>
        <v>986</v>
      </c>
      <c r="K127" s="130" t="s">
        <v>145</v>
      </c>
      <c r="L127" s="29"/>
      <c r="M127" s="134" t="s">
        <v>3</v>
      </c>
      <c r="N127" s="135" t="s">
        <v>39</v>
      </c>
      <c r="O127" s="136">
        <v>0.13300000000000001</v>
      </c>
      <c r="P127" s="136">
        <f>O127*H127</f>
        <v>2.2610000000000001</v>
      </c>
      <c r="Q127" s="136">
        <v>0</v>
      </c>
      <c r="R127" s="136">
        <f>Q127*H127</f>
        <v>0</v>
      </c>
      <c r="S127" s="136">
        <v>0.20499999999999999</v>
      </c>
      <c r="T127" s="137">
        <f>S127*H127</f>
        <v>3.4849999999999999</v>
      </c>
      <c r="AR127" s="138" t="s">
        <v>146</v>
      </c>
      <c r="AT127" s="138" t="s">
        <v>141</v>
      </c>
      <c r="AU127" s="138" t="s">
        <v>77</v>
      </c>
      <c r="AY127" s="17" t="s">
        <v>139</v>
      </c>
      <c r="BE127" s="139">
        <f>IF(N127="základní",J127,0)</f>
        <v>986</v>
      </c>
      <c r="BF127" s="139">
        <f>IF(N127="snížená",J127,0)</f>
        <v>0</v>
      </c>
      <c r="BG127" s="139">
        <f>IF(N127="zákl. přenesená",J127,0)</f>
        <v>0</v>
      </c>
      <c r="BH127" s="139">
        <f>IF(N127="sníž. přenesená",J127,0)</f>
        <v>0</v>
      </c>
      <c r="BI127" s="139">
        <f>IF(N127="nulová",J127,0)</f>
        <v>0</v>
      </c>
      <c r="BJ127" s="17" t="s">
        <v>75</v>
      </c>
      <c r="BK127" s="139">
        <f>ROUND(I127*H127,2)</f>
        <v>986</v>
      </c>
      <c r="BL127" s="17" t="s">
        <v>146</v>
      </c>
      <c r="BM127" s="138" t="s">
        <v>181</v>
      </c>
    </row>
    <row r="128" spans="2:65" s="1" customFormat="1" x14ac:dyDescent="0.2">
      <c r="B128" s="29"/>
      <c r="D128" s="140" t="s">
        <v>147</v>
      </c>
      <c r="F128" s="141" t="s">
        <v>182</v>
      </c>
      <c r="L128" s="29"/>
      <c r="M128" s="142"/>
      <c r="T128" s="49"/>
      <c r="AT128" s="17" t="s">
        <v>147</v>
      </c>
      <c r="AU128" s="17" t="s">
        <v>77</v>
      </c>
    </row>
    <row r="129" spans="2:65" s="12" customFormat="1" x14ac:dyDescent="0.2">
      <c r="B129" s="143"/>
      <c r="D129" s="144" t="s">
        <v>149</v>
      </c>
      <c r="E129" s="145" t="s">
        <v>3</v>
      </c>
      <c r="F129" s="146" t="s">
        <v>183</v>
      </c>
      <c r="H129" s="147"/>
      <c r="L129" s="143"/>
      <c r="M129" s="148"/>
      <c r="T129" s="149"/>
      <c r="AT129" s="145" t="s">
        <v>149</v>
      </c>
      <c r="AU129" s="145" t="s">
        <v>77</v>
      </c>
      <c r="AV129" s="12" t="s">
        <v>77</v>
      </c>
      <c r="AW129" s="12" t="s">
        <v>30</v>
      </c>
      <c r="AX129" s="12" t="s">
        <v>68</v>
      </c>
      <c r="AY129" s="145" t="s">
        <v>139</v>
      </c>
    </row>
    <row r="130" spans="2:65" s="13" customFormat="1" x14ac:dyDescent="0.2">
      <c r="B130" s="150"/>
      <c r="D130" s="144" t="s">
        <v>149</v>
      </c>
      <c r="E130" s="151" t="s">
        <v>3</v>
      </c>
      <c r="F130" s="152" t="s">
        <v>151</v>
      </c>
      <c r="H130" s="153"/>
      <c r="L130" s="150"/>
      <c r="M130" s="154"/>
      <c r="T130" s="155"/>
      <c r="AT130" s="151" t="s">
        <v>149</v>
      </c>
      <c r="AU130" s="151" t="s">
        <v>77</v>
      </c>
      <c r="AV130" s="13" t="s">
        <v>146</v>
      </c>
      <c r="AW130" s="13" t="s">
        <v>30</v>
      </c>
      <c r="AX130" s="13" t="s">
        <v>75</v>
      </c>
      <c r="AY130" s="151" t="s">
        <v>139</v>
      </c>
    </row>
    <row r="131" spans="2:65" s="1" customFormat="1" ht="24.15" customHeight="1" x14ac:dyDescent="0.2">
      <c r="B131" s="127"/>
      <c r="C131" s="128" t="s">
        <v>165</v>
      </c>
      <c r="D131" s="128" t="s">
        <v>141</v>
      </c>
      <c r="E131" s="129" t="s">
        <v>184</v>
      </c>
      <c r="F131" s="130" t="s">
        <v>185</v>
      </c>
      <c r="G131" s="131" t="s">
        <v>144</v>
      </c>
      <c r="H131" s="132">
        <v>0</v>
      </c>
      <c r="I131" s="133">
        <v>32</v>
      </c>
      <c r="J131" s="133">
        <f>ROUND(I131*H131,2)</f>
        <v>0</v>
      </c>
      <c r="K131" s="130" t="s">
        <v>145</v>
      </c>
      <c r="L131" s="29"/>
      <c r="M131" s="134" t="s">
        <v>3</v>
      </c>
      <c r="N131" s="135" t="s">
        <v>39</v>
      </c>
      <c r="O131" s="136">
        <v>2.5999999999999999E-2</v>
      </c>
      <c r="P131" s="136">
        <f>O131*H131</f>
        <v>0</v>
      </c>
      <c r="Q131" s="136">
        <v>0</v>
      </c>
      <c r="R131" s="136">
        <f>Q131*H131</f>
        <v>0</v>
      </c>
      <c r="S131" s="136">
        <v>0</v>
      </c>
      <c r="T131" s="137">
        <f>S131*H131</f>
        <v>0</v>
      </c>
      <c r="AR131" s="138" t="s">
        <v>146</v>
      </c>
      <c r="AT131" s="138" t="s">
        <v>141</v>
      </c>
      <c r="AU131" s="138" t="s">
        <v>77</v>
      </c>
      <c r="AY131" s="17" t="s">
        <v>139</v>
      </c>
      <c r="BE131" s="139">
        <f>IF(N131="základní",J131,0)</f>
        <v>0</v>
      </c>
      <c r="BF131" s="139">
        <f>IF(N131="snížená",J131,0)</f>
        <v>0</v>
      </c>
      <c r="BG131" s="139">
        <f>IF(N131="zákl. přenesená",J131,0)</f>
        <v>0</v>
      </c>
      <c r="BH131" s="139">
        <f>IF(N131="sníž. přenesená",J131,0)</f>
        <v>0</v>
      </c>
      <c r="BI131" s="139">
        <f>IF(N131="nulová",J131,0)</f>
        <v>0</v>
      </c>
      <c r="BJ131" s="17" t="s">
        <v>75</v>
      </c>
      <c r="BK131" s="139">
        <f>ROUND(I131*H131,2)</f>
        <v>0</v>
      </c>
      <c r="BL131" s="17" t="s">
        <v>146</v>
      </c>
      <c r="BM131" s="138" t="s">
        <v>186</v>
      </c>
    </row>
    <row r="132" spans="2:65" s="1" customFormat="1" x14ac:dyDescent="0.2">
      <c r="B132" s="29"/>
      <c r="D132" s="140" t="s">
        <v>147</v>
      </c>
      <c r="F132" s="141" t="s">
        <v>187</v>
      </c>
      <c r="L132" s="29"/>
      <c r="M132" s="142"/>
      <c r="T132" s="49"/>
      <c r="AT132" s="17" t="s">
        <v>147</v>
      </c>
      <c r="AU132" s="17" t="s">
        <v>77</v>
      </c>
    </row>
    <row r="133" spans="2:65" s="12" customFormat="1" x14ac:dyDescent="0.2">
      <c r="B133" s="143"/>
      <c r="D133" s="144" t="s">
        <v>149</v>
      </c>
      <c r="E133" s="145" t="s">
        <v>3</v>
      </c>
      <c r="F133" s="146" t="s">
        <v>188</v>
      </c>
      <c r="H133" s="147"/>
      <c r="L133" s="143"/>
      <c r="M133" s="148"/>
      <c r="T133" s="149"/>
      <c r="AT133" s="145" t="s">
        <v>149</v>
      </c>
      <c r="AU133" s="145" t="s">
        <v>77</v>
      </c>
      <c r="AV133" s="12" t="s">
        <v>77</v>
      </c>
      <c r="AW133" s="12" t="s">
        <v>30</v>
      </c>
      <c r="AX133" s="12" t="s">
        <v>68</v>
      </c>
      <c r="AY133" s="145" t="s">
        <v>139</v>
      </c>
    </row>
    <row r="134" spans="2:65" s="12" customFormat="1" x14ac:dyDescent="0.2">
      <c r="B134" s="143"/>
      <c r="D134" s="144" t="s">
        <v>149</v>
      </c>
      <c r="E134" s="145" t="s">
        <v>3</v>
      </c>
      <c r="F134" s="146" t="s">
        <v>189</v>
      </c>
      <c r="H134" s="147"/>
      <c r="L134" s="143"/>
      <c r="M134" s="148"/>
      <c r="T134" s="149"/>
      <c r="AT134" s="145" t="s">
        <v>149</v>
      </c>
      <c r="AU134" s="145" t="s">
        <v>77</v>
      </c>
      <c r="AV134" s="12" t="s">
        <v>77</v>
      </c>
      <c r="AW134" s="12" t="s">
        <v>30</v>
      </c>
      <c r="AX134" s="12" t="s">
        <v>68</v>
      </c>
      <c r="AY134" s="145" t="s">
        <v>139</v>
      </c>
    </row>
    <row r="135" spans="2:65" s="12" customFormat="1" x14ac:dyDescent="0.2">
      <c r="B135" s="143"/>
      <c r="D135" s="144" t="s">
        <v>149</v>
      </c>
      <c r="E135" s="145" t="s">
        <v>3</v>
      </c>
      <c r="F135" s="146" t="s">
        <v>190</v>
      </c>
      <c r="H135" s="147"/>
      <c r="L135" s="143"/>
      <c r="M135" s="148"/>
      <c r="T135" s="149"/>
      <c r="AT135" s="145" t="s">
        <v>149</v>
      </c>
      <c r="AU135" s="145" t="s">
        <v>77</v>
      </c>
      <c r="AV135" s="12" t="s">
        <v>77</v>
      </c>
      <c r="AW135" s="12" t="s">
        <v>30</v>
      </c>
      <c r="AX135" s="12" t="s">
        <v>68</v>
      </c>
      <c r="AY135" s="145" t="s">
        <v>139</v>
      </c>
    </row>
    <row r="136" spans="2:65" s="12" customFormat="1" x14ac:dyDescent="0.2">
      <c r="B136" s="143"/>
      <c r="D136" s="144" t="s">
        <v>149</v>
      </c>
      <c r="E136" s="145" t="s">
        <v>3</v>
      </c>
      <c r="F136" s="146" t="s">
        <v>191</v>
      </c>
      <c r="H136" s="147"/>
      <c r="L136" s="143"/>
      <c r="M136" s="148"/>
      <c r="T136" s="149"/>
      <c r="AT136" s="145" t="s">
        <v>149</v>
      </c>
      <c r="AU136" s="145" t="s">
        <v>77</v>
      </c>
      <c r="AV136" s="12" t="s">
        <v>77</v>
      </c>
      <c r="AW136" s="12" t="s">
        <v>30</v>
      </c>
      <c r="AX136" s="12" t="s">
        <v>68</v>
      </c>
      <c r="AY136" s="145" t="s">
        <v>139</v>
      </c>
    </row>
    <row r="137" spans="2:65" s="13" customFormat="1" x14ac:dyDescent="0.2">
      <c r="B137" s="150"/>
      <c r="D137" s="144" t="s">
        <v>149</v>
      </c>
      <c r="E137" s="151" t="s">
        <v>3</v>
      </c>
      <c r="F137" s="152" t="s">
        <v>151</v>
      </c>
      <c r="H137" s="153"/>
      <c r="L137" s="150"/>
      <c r="M137" s="154"/>
      <c r="T137" s="155"/>
      <c r="AT137" s="151" t="s">
        <v>149</v>
      </c>
      <c r="AU137" s="151" t="s">
        <v>77</v>
      </c>
      <c r="AV137" s="13" t="s">
        <v>146</v>
      </c>
      <c r="AW137" s="13" t="s">
        <v>30</v>
      </c>
      <c r="AX137" s="13" t="s">
        <v>75</v>
      </c>
      <c r="AY137" s="151" t="s">
        <v>139</v>
      </c>
    </row>
    <row r="138" spans="2:65" s="1" customFormat="1" ht="33" customHeight="1" x14ac:dyDescent="0.2">
      <c r="B138" s="127"/>
      <c r="C138" s="128" t="s">
        <v>192</v>
      </c>
      <c r="D138" s="128" t="s">
        <v>141</v>
      </c>
      <c r="E138" s="129" t="s">
        <v>193</v>
      </c>
      <c r="F138" s="130" t="s">
        <v>194</v>
      </c>
      <c r="G138" s="131" t="s">
        <v>195</v>
      </c>
      <c r="H138" s="132">
        <v>38.293200000000006</v>
      </c>
      <c r="I138" s="133">
        <v>125</v>
      </c>
      <c r="J138" s="133">
        <f>ROUND(I138*H138,2)</f>
        <v>4786.6499999999996</v>
      </c>
      <c r="K138" s="130" t="s">
        <v>145</v>
      </c>
      <c r="L138" s="29"/>
      <c r="M138" s="134" t="s">
        <v>3</v>
      </c>
      <c r="N138" s="135" t="s">
        <v>39</v>
      </c>
      <c r="O138" s="136">
        <v>0.21199999999999999</v>
      </c>
      <c r="P138" s="136">
        <f>O138*H138</f>
        <v>8.1181584000000004</v>
      </c>
      <c r="Q138" s="136">
        <v>0</v>
      </c>
      <c r="R138" s="136">
        <f>Q138*H138</f>
        <v>0</v>
      </c>
      <c r="S138" s="136">
        <v>0</v>
      </c>
      <c r="T138" s="137">
        <f>S138*H138</f>
        <v>0</v>
      </c>
      <c r="AR138" s="138" t="s">
        <v>146</v>
      </c>
      <c r="AT138" s="138" t="s">
        <v>141</v>
      </c>
      <c r="AU138" s="138" t="s">
        <v>77</v>
      </c>
      <c r="AY138" s="17" t="s">
        <v>139</v>
      </c>
      <c r="BE138" s="139">
        <f>IF(N138="základní",J138,0)</f>
        <v>4786.6499999999996</v>
      </c>
      <c r="BF138" s="139">
        <f>IF(N138="snížená",J138,0)</f>
        <v>0</v>
      </c>
      <c r="BG138" s="139">
        <f>IF(N138="zákl. přenesená",J138,0)</f>
        <v>0</v>
      </c>
      <c r="BH138" s="139">
        <f>IF(N138="sníž. přenesená",J138,0)</f>
        <v>0</v>
      </c>
      <c r="BI138" s="139">
        <f>IF(N138="nulová",J138,0)</f>
        <v>0</v>
      </c>
      <c r="BJ138" s="17" t="s">
        <v>75</v>
      </c>
      <c r="BK138" s="139">
        <f>ROUND(I138*H138,2)</f>
        <v>4786.6499999999996</v>
      </c>
      <c r="BL138" s="17" t="s">
        <v>146</v>
      </c>
      <c r="BM138" s="138" t="s">
        <v>196</v>
      </c>
    </row>
    <row r="139" spans="2:65" s="1" customFormat="1" x14ac:dyDescent="0.2">
      <c r="B139" s="29"/>
      <c r="D139" s="140" t="s">
        <v>147</v>
      </c>
      <c r="F139" s="141" t="s">
        <v>197</v>
      </c>
      <c r="H139" s="1">
        <v>38.293200000000006</v>
      </c>
      <c r="L139" s="29"/>
      <c r="M139" s="142"/>
      <c r="T139" s="49"/>
      <c r="AT139" s="17" t="s">
        <v>147</v>
      </c>
      <c r="AU139" s="17" t="s">
        <v>77</v>
      </c>
    </row>
    <row r="140" spans="2:65" s="1" customFormat="1" ht="44.25" customHeight="1" x14ac:dyDescent="0.2">
      <c r="B140" s="127"/>
      <c r="C140" s="128" t="s">
        <v>170</v>
      </c>
      <c r="D140" s="128" t="s">
        <v>141</v>
      </c>
      <c r="E140" s="129" t="s">
        <v>198</v>
      </c>
      <c r="F140" s="130" t="s">
        <v>199</v>
      </c>
      <c r="G140" s="131" t="s">
        <v>195</v>
      </c>
      <c r="H140" s="132">
        <v>0</v>
      </c>
      <c r="I140" s="133">
        <v>662</v>
      </c>
      <c r="J140" s="133">
        <f>ROUND(I140*H140,2)</f>
        <v>0</v>
      </c>
      <c r="K140" s="130" t="s">
        <v>145</v>
      </c>
      <c r="L140" s="29"/>
      <c r="M140" s="134" t="s">
        <v>3</v>
      </c>
      <c r="N140" s="135" t="s">
        <v>39</v>
      </c>
      <c r="O140" s="136">
        <v>1.1220000000000001</v>
      </c>
      <c r="P140" s="136">
        <f>O140*H140</f>
        <v>0</v>
      </c>
      <c r="Q140" s="136">
        <v>0</v>
      </c>
      <c r="R140" s="136">
        <f>Q140*H140</f>
        <v>0</v>
      </c>
      <c r="S140" s="136">
        <v>0</v>
      </c>
      <c r="T140" s="137">
        <f>S140*H140</f>
        <v>0</v>
      </c>
      <c r="AR140" s="138" t="s">
        <v>146</v>
      </c>
      <c r="AT140" s="138" t="s">
        <v>141</v>
      </c>
      <c r="AU140" s="138" t="s">
        <v>77</v>
      </c>
      <c r="AY140" s="17" t="s">
        <v>139</v>
      </c>
      <c r="BE140" s="139">
        <f>IF(N140="základní",J140,0)</f>
        <v>0</v>
      </c>
      <c r="BF140" s="139">
        <f>IF(N140="snížená",J140,0)</f>
        <v>0</v>
      </c>
      <c r="BG140" s="139">
        <f>IF(N140="zákl. přenesená",J140,0)</f>
        <v>0</v>
      </c>
      <c r="BH140" s="139">
        <f>IF(N140="sníž. přenesená",J140,0)</f>
        <v>0</v>
      </c>
      <c r="BI140" s="139">
        <f>IF(N140="nulová",J140,0)</f>
        <v>0</v>
      </c>
      <c r="BJ140" s="17" t="s">
        <v>75</v>
      </c>
      <c r="BK140" s="139">
        <f>ROUND(I140*H140,2)</f>
        <v>0</v>
      </c>
      <c r="BL140" s="17" t="s">
        <v>146</v>
      </c>
      <c r="BM140" s="138" t="s">
        <v>200</v>
      </c>
    </row>
    <row r="141" spans="2:65" s="1" customFormat="1" x14ac:dyDescent="0.2">
      <c r="B141" s="29"/>
      <c r="D141" s="140" t="s">
        <v>147</v>
      </c>
      <c r="F141" s="141" t="s">
        <v>201</v>
      </c>
      <c r="L141" s="29"/>
      <c r="M141" s="142"/>
      <c r="T141" s="49"/>
      <c r="AT141" s="17" t="s">
        <v>147</v>
      </c>
      <c r="AU141" s="17" t="s">
        <v>77</v>
      </c>
    </row>
    <row r="142" spans="2:65" s="14" customFormat="1" x14ac:dyDescent="0.2">
      <c r="B142" s="156"/>
      <c r="D142" s="144" t="s">
        <v>149</v>
      </c>
      <c r="E142" s="157" t="s">
        <v>3</v>
      </c>
      <c r="F142" s="158" t="s">
        <v>202</v>
      </c>
      <c r="H142" s="157"/>
      <c r="L142" s="156"/>
      <c r="M142" s="159"/>
      <c r="T142" s="160"/>
      <c r="AT142" s="157" t="s">
        <v>149</v>
      </c>
      <c r="AU142" s="157" t="s">
        <v>77</v>
      </c>
      <c r="AV142" s="14" t="s">
        <v>75</v>
      </c>
      <c r="AW142" s="14" t="s">
        <v>30</v>
      </c>
      <c r="AX142" s="14" t="s">
        <v>68</v>
      </c>
      <c r="AY142" s="157" t="s">
        <v>139</v>
      </c>
    </row>
    <row r="143" spans="2:65" s="12" customFormat="1" x14ac:dyDescent="0.2">
      <c r="B143" s="143"/>
      <c r="D143" s="144" t="s">
        <v>149</v>
      </c>
      <c r="E143" s="145" t="s">
        <v>3</v>
      </c>
      <c r="F143" s="146" t="s">
        <v>203</v>
      </c>
      <c r="H143" s="147"/>
      <c r="L143" s="143"/>
      <c r="M143" s="148"/>
      <c r="T143" s="149"/>
      <c r="AT143" s="145" t="s">
        <v>149</v>
      </c>
      <c r="AU143" s="145" t="s">
        <v>77</v>
      </c>
      <c r="AV143" s="12" t="s">
        <v>77</v>
      </c>
      <c r="AW143" s="12" t="s">
        <v>30</v>
      </c>
      <c r="AX143" s="12" t="s">
        <v>68</v>
      </c>
      <c r="AY143" s="145" t="s">
        <v>139</v>
      </c>
    </row>
    <row r="144" spans="2:65" s="13" customFormat="1" x14ac:dyDescent="0.2">
      <c r="B144" s="150"/>
      <c r="D144" s="144" t="s">
        <v>149</v>
      </c>
      <c r="E144" s="151" t="s">
        <v>3</v>
      </c>
      <c r="F144" s="152" t="s">
        <v>151</v>
      </c>
      <c r="H144" s="153"/>
      <c r="L144" s="150"/>
      <c r="M144" s="154"/>
      <c r="T144" s="155"/>
      <c r="AT144" s="151" t="s">
        <v>149</v>
      </c>
      <c r="AU144" s="151" t="s">
        <v>77</v>
      </c>
      <c r="AV144" s="13" t="s">
        <v>146</v>
      </c>
      <c r="AW144" s="13" t="s">
        <v>30</v>
      </c>
      <c r="AX144" s="13" t="s">
        <v>75</v>
      </c>
      <c r="AY144" s="151" t="s">
        <v>139</v>
      </c>
    </row>
    <row r="145" spans="2:65" s="1" customFormat="1" ht="24.15" customHeight="1" x14ac:dyDescent="0.2">
      <c r="B145" s="127"/>
      <c r="C145" s="128" t="s">
        <v>204</v>
      </c>
      <c r="D145" s="128" t="s">
        <v>141</v>
      </c>
      <c r="E145" s="129" t="s">
        <v>205</v>
      </c>
      <c r="F145" s="130" t="s">
        <v>206</v>
      </c>
      <c r="G145" s="131" t="s">
        <v>195</v>
      </c>
      <c r="H145" s="132">
        <v>0</v>
      </c>
      <c r="I145" s="133">
        <v>976</v>
      </c>
      <c r="J145" s="133">
        <f>ROUND(I145*H145,2)</f>
        <v>0</v>
      </c>
      <c r="K145" s="130" t="s">
        <v>145</v>
      </c>
      <c r="L145" s="29"/>
      <c r="M145" s="134" t="s">
        <v>3</v>
      </c>
      <c r="N145" s="135" t="s">
        <v>39</v>
      </c>
      <c r="O145" s="136">
        <v>2.0190000000000001</v>
      </c>
      <c r="P145" s="136">
        <f>O145*H145</f>
        <v>0</v>
      </c>
      <c r="Q145" s="136">
        <v>0</v>
      </c>
      <c r="R145" s="136">
        <f>Q145*H145</f>
        <v>0</v>
      </c>
      <c r="S145" s="136">
        <v>0</v>
      </c>
      <c r="T145" s="137">
        <f>S145*H145</f>
        <v>0</v>
      </c>
      <c r="AR145" s="138" t="s">
        <v>146</v>
      </c>
      <c r="AT145" s="138" t="s">
        <v>141</v>
      </c>
      <c r="AU145" s="138" t="s">
        <v>77</v>
      </c>
      <c r="AY145" s="17" t="s">
        <v>139</v>
      </c>
      <c r="BE145" s="139">
        <f>IF(N145="základní",J145,0)</f>
        <v>0</v>
      </c>
      <c r="BF145" s="139">
        <f>IF(N145="snížená",J145,0)</f>
        <v>0</v>
      </c>
      <c r="BG145" s="139">
        <f>IF(N145="zákl. přenesená",J145,0)</f>
        <v>0</v>
      </c>
      <c r="BH145" s="139">
        <f>IF(N145="sníž. přenesená",J145,0)</f>
        <v>0</v>
      </c>
      <c r="BI145" s="139">
        <f>IF(N145="nulová",J145,0)</f>
        <v>0</v>
      </c>
      <c r="BJ145" s="17" t="s">
        <v>75</v>
      </c>
      <c r="BK145" s="139">
        <f>ROUND(I145*H145,2)</f>
        <v>0</v>
      </c>
      <c r="BL145" s="17" t="s">
        <v>146</v>
      </c>
      <c r="BM145" s="138" t="s">
        <v>207</v>
      </c>
    </row>
    <row r="146" spans="2:65" s="1" customFormat="1" x14ac:dyDescent="0.2">
      <c r="B146" s="29"/>
      <c r="D146" s="140" t="s">
        <v>147</v>
      </c>
      <c r="F146" s="141" t="s">
        <v>208</v>
      </c>
      <c r="L146" s="29"/>
      <c r="M146" s="142"/>
      <c r="T146" s="49"/>
      <c r="AT146" s="17" t="s">
        <v>147</v>
      </c>
      <c r="AU146" s="17" t="s">
        <v>77</v>
      </c>
    </row>
    <row r="147" spans="2:65" s="14" customFormat="1" x14ac:dyDescent="0.2">
      <c r="B147" s="156"/>
      <c r="D147" s="144" t="s">
        <v>149</v>
      </c>
      <c r="E147" s="157" t="s">
        <v>3</v>
      </c>
      <c r="F147" s="158" t="s">
        <v>209</v>
      </c>
      <c r="H147" s="157"/>
      <c r="L147" s="156"/>
      <c r="M147" s="159"/>
      <c r="T147" s="160"/>
      <c r="AT147" s="157" t="s">
        <v>149</v>
      </c>
      <c r="AU147" s="157" t="s">
        <v>77</v>
      </c>
      <c r="AV147" s="14" t="s">
        <v>75</v>
      </c>
      <c r="AW147" s="14" t="s">
        <v>30</v>
      </c>
      <c r="AX147" s="14" t="s">
        <v>68</v>
      </c>
      <c r="AY147" s="157" t="s">
        <v>139</v>
      </c>
    </row>
    <row r="148" spans="2:65" s="12" customFormat="1" x14ac:dyDescent="0.2">
      <c r="B148" s="143"/>
      <c r="D148" s="144" t="s">
        <v>149</v>
      </c>
      <c r="E148" s="145" t="s">
        <v>3</v>
      </c>
      <c r="F148" s="146" t="s">
        <v>210</v>
      </c>
      <c r="H148" s="147"/>
      <c r="L148" s="143"/>
      <c r="M148" s="148"/>
      <c r="T148" s="149"/>
      <c r="AT148" s="145" t="s">
        <v>149</v>
      </c>
      <c r="AU148" s="145" t="s">
        <v>77</v>
      </c>
      <c r="AV148" s="12" t="s">
        <v>77</v>
      </c>
      <c r="AW148" s="12" t="s">
        <v>30</v>
      </c>
      <c r="AX148" s="12" t="s">
        <v>68</v>
      </c>
      <c r="AY148" s="145" t="s">
        <v>139</v>
      </c>
    </row>
    <row r="149" spans="2:65" s="13" customFormat="1" x14ac:dyDescent="0.2">
      <c r="B149" s="150"/>
      <c r="D149" s="144" t="s">
        <v>149</v>
      </c>
      <c r="E149" s="151" t="s">
        <v>3</v>
      </c>
      <c r="F149" s="152" t="s">
        <v>151</v>
      </c>
      <c r="H149" s="153"/>
      <c r="L149" s="150"/>
      <c r="M149" s="154"/>
      <c r="T149" s="155"/>
      <c r="AT149" s="151" t="s">
        <v>149</v>
      </c>
      <c r="AU149" s="151" t="s">
        <v>77</v>
      </c>
      <c r="AV149" s="13" t="s">
        <v>146</v>
      </c>
      <c r="AW149" s="13" t="s">
        <v>30</v>
      </c>
      <c r="AX149" s="13" t="s">
        <v>75</v>
      </c>
      <c r="AY149" s="151" t="s">
        <v>139</v>
      </c>
    </row>
    <row r="150" spans="2:65" s="1" customFormat="1" ht="37.950000000000003" customHeight="1" x14ac:dyDescent="0.2">
      <c r="B150" s="127"/>
      <c r="C150" s="128" t="s">
        <v>175</v>
      </c>
      <c r="D150" s="128" t="s">
        <v>141</v>
      </c>
      <c r="E150" s="129" t="s">
        <v>211</v>
      </c>
      <c r="F150" s="130" t="s">
        <v>212</v>
      </c>
      <c r="G150" s="131" t="s">
        <v>144</v>
      </c>
      <c r="H150" s="132">
        <v>0</v>
      </c>
      <c r="I150" s="133">
        <v>114</v>
      </c>
      <c r="J150" s="133">
        <f>ROUND(I150*H150,2)</f>
        <v>0</v>
      </c>
      <c r="K150" s="130" t="s">
        <v>145</v>
      </c>
      <c r="L150" s="29"/>
      <c r="M150" s="134" t="s">
        <v>3</v>
      </c>
      <c r="N150" s="135" t="s">
        <v>39</v>
      </c>
      <c r="O150" s="136">
        <v>0.23599999999999999</v>
      </c>
      <c r="P150" s="136">
        <f>O150*H150</f>
        <v>0</v>
      </c>
      <c r="Q150" s="136">
        <v>8.4000000000000003E-4</v>
      </c>
      <c r="R150" s="136">
        <f>Q150*H150</f>
        <v>0</v>
      </c>
      <c r="S150" s="136">
        <v>0</v>
      </c>
      <c r="T150" s="137">
        <f>S150*H150</f>
        <v>0</v>
      </c>
      <c r="AR150" s="138" t="s">
        <v>146</v>
      </c>
      <c r="AT150" s="138" t="s">
        <v>141</v>
      </c>
      <c r="AU150" s="138" t="s">
        <v>77</v>
      </c>
      <c r="AY150" s="17" t="s">
        <v>139</v>
      </c>
      <c r="BE150" s="139">
        <f>IF(N150="základní",J150,0)</f>
        <v>0</v>
      </c>
      <c r="BF150" s="139">
        <f>IF(N150="snížená",J150,0)</f>
        <v>0</v>
      </c>
      <c r="BG150" s="139">
        <f>IF(N150="zákl. přenesená",J150,0)</f>
        <v>0</v>
      </c>
      <c r="BH150" s="139">
        <f>IF(N150="sníž. přenesená",J150,0)</f>
        <v>0</v>
      </c>
      <c r="BI150" s="139">
        <f>IF(N150="nulová",J150,0)</f>
        <v>0</v>
      </c>
      <c r="BJ150" s="17" t="s">
        <v>75</v>
      </c>
      <c r="BK150" s="139">
        <f>ROUND(I150*H150,2)</f>
        <v>0</v>
      </c>
      <c r="BL150" s="17" t="s">
        <v>146</v>
      </c>
      <c r="BM150" s="138" t="s">
        <v>213</v>
      </c>
    </row>
    <row r="151" spans="2:65" s="1" customFormat="1" x14ac:dyDescent="0.2">
      <c r="B151" s="29"/>
      <c r="D151" s="140" t="s">
        <v>147</v>
      </c>
      <c r="F151" s="141" t="s">
        <v>214</v>
      </c>
      <c r="L151" s="29"/>
      <c r="M151" s="142"/>
      <c r="T151" s="49"/>
      <c r="AT151" s="17" t="s">
        <v>147</v>
      </c>
      <c r="AU151" s="17" t="s">
        <v>77</v>
      </c>
    </row>
    <row r="152" spans="2:65" s="14" customFormat="1" x14ac:dyDescent="0.2">
      <c r="B152" s="156"/>
      <c r="D152" s="144" t="s">
        <v>149</v>
      </c>
      <c r="E152" s="157" t="s">
        <v>3</v>
      </c>
      <c r="F152" s="158" t="s">
        <v>202</v>
      </c>
      <c r="H152" s="157"/>
      <c r="L152" s="156"/>
      <c r="M152" s="159"/>
      <c r="T152" s="160"/>
      <c r="AT152" s="157" t="s">
        <v>149</v>
      </c>
      <c r="AU152" s="157" t="s">
        <v>77</v>
      </c>
      <c r="AV152" s="14" t="s">
        <v>75</v>
      </c>
      <c r="AW152" s="14" t="s">
        <v>30</v>
      </c>
      <c r="AX152" s="14" t="s">
        <v>68</v>
      </c>
      <c r="AY152" s="157" t="s">
        <v>139</v>
      </c>
    </row>
    <row r="153" spans="2:65" s="12" customFormat="1" x14ac:dyDescent="0.2">
      <c r="B153" s="143"/>
      <c r="D153" s="144" t="s">
        <v>149</v>
      </c>
      <c r="E153" s="145" t="s">
        <v>3</v>
      </c>
      <c r="F153" s="146" t="s">
        <v>215</v>
      </c>
      <c r="H153" s="147"/>
      <c r="L153" s="143"/>
      <c r="M153" s="148"/>
      <c r="T153" s="149"/>
      <c r="AT153" s="145" t="s">
        <v>149</v>
      </c>
      <c r="AU153" s="145" t="s">
        <v>77</v>
      </c>
      <c r="AV153" s="12" t="s">
        <v>77</v>
      </c>
      <c r="AW153" s="12" t="s">
        <v>30</v>
      </c>
      <c r="AX153" s="12" t="s">
        <v>68</v>
      </c>
      <c r="AY153" s="145" t="s">
        <v>139</v>
      </c>
    </row>
    <row r="154" spans="2:65" s="13" customFormat="1" x14ac:dyDescent="0.2">
      <c r="B154" s="150"/>
      <c r="D154" s="144" t="s">
        <v>149</v>
      </c>
      <c r="E154" s="151" t="s">
        <v>3</v>
      </c>
      <c r="F154" s="152" t="s">
        <v>151</v>
      </c>
      <c r="H154" s="153"/>
      <c r="L154" s="150"/>
      <c r="M154" s="154"/>
      <c r="T154" s="155"/>
      <c r="AT154" s="151" t="s">
        <v>149</v>
      </c>
      <c r="AU154" s="151" t="s">
        <v>77</v>
      </c>
      <c r="AV154" s="13" t="s">
        <v>146</v>
      </c>
      <c r="AW154" s="13" t="s">
        <v>30</v>
      </c>
      <c r="AX154" s="13" t="s">
        <v>75</v>
      </c>
      <c r="AY154" s="151" t="s">
        <v>139</v>
      </c>
    </row>
    <row r="155" spans="2:65" s="1" customFormat="1" ht="44.25" customHeight="1" x14ac:dyDescent="0.2">
      <c r="B155" s="127"/>
      <c r="C155" s="128" t="s">
        <v>216</v>
      </c>
      <c r="D155" s="128" t="s">
        <v>141</v>
      </c>
      <c r="E155" s="129" t="s">
        <v>217</v>
      </c>
      <c r="F155" s="130" t="s">
        <v>218</v>
      </c>
      <c r="G155" s="131" t="s">
        <v>144</v>
      </c>
      <c r="H155" s="132">
        <v>0</v>
      </c>
      <c r="I155" s="133">
        <v>63</v>
      </c>
      <c r="J155" s="133">
        <f>ROUND(I155*H155,2)</f>
        <v>0</v>
      </c>
      <c r="K155" s="130" t="s">
        <v>145</v>
      </c>
      <c r="L155" s="29"/>
      <c r="M155" s="134" t="s">
        <v>3</v>
      </c>
      <c r="N155" s="135" t="s">
        <v>39</v>
      </c>
      <c r="O155" s="136">
        <v>0.216</v>
      </c>
      <c r="P155" s="136">
        <f>O155*H155</f>
        <v>0</v>
      </c>
      <c r="Q155" s="136">
        <v>0</v>
      </c>
      <c r="R155" s="136">
        <f>Q155*H155</f>
        <v>0</v>
      </c>
      <c r="S155" s="136">
        <v>0</v>
      </c>
      <c r="T155" s="137">
        <f>S155*H155</f>
        <v>0</v>
      </c>
      <c r="AR155" s="138" t="s">
        <v>146</v>
      </c>
      <c r="AT155" s="138" t="s">
        <v>141</v>
      </c>
      <c r="AU155" s="138" t="s">
        <v>77</v>
      </c>
      <c r="AY155" s="17" t="s">
        <v>139</v>
      </c>
      <c r="BE155" s="139">
        <f>IF(N155="základní",J155,0)</f>
        <v>0</v>
      </c>
      <c r="BF155" s="139">
        <f>IF(N155="snížená",J155,0)</f>
        <v>0</v>
      </c>
      <c r="BG155" s="139">
        <f>IF(N155="zákl. přenesená",J155,0)</f>
        <v>0</v>
      </c>
      <c r="BH155" s="139">
        <f>IF(N155="sníž. přenesená",J155,0)</f>
        <v>0</v>
      </c>
      <c r="BI155" s="139">
        <f>IF(N155="nulová",J155,0)</f>
        <v>0</v>
      </c>
      <c r="BJ155" s="17" t="s">
        <v>75</v>
      </c>
      <c r="BK155" s="139">
        <f>ROUND(I155*H155,2)</f>
        <v>0</v>
      </c>
      <c r="BL155" s="17" t="s">
        <v>146</v>
      </c>
      <c r="BM155" s="138" t="s">
        <v>219</v>
      </c>
    </row>
    <row r="156" spans="2:65" s="1" customFormat="1" x14ac:dyDescent="0.2">
      <c r="B156" s="29"/>
      <c r="D156" s="140" t="s">
        <v>147</v>
      </c>
      <c r="F156" s="141" t="s">
        <v>220</v>
      </c>
      <c r="L156" s="29"/>
      <c r="M156" s="142"/>
      <c r="T156" s="49"/>
      <c r="AT156" s="17" t="s">
        <v>147</v>
      </c>
      <c r="AU156" s="17" t="s">
        <v>77</v>
      </c>
    </row>
    <row r="157" spans="2:65" s="1" customFormat="1" ht="24.15" customHeight="1" x14ac:dyDescent="0.2">
      <c r="B157" s="127"/>
      <c r="C157" s="128" t="s">
        <v>181</v>
      </c>
      <c r="D157" s="128" t="s">
        <v>141</v>
      </c>
      <c r="E157" s="129" t="s">
        <v>221</v>
      </c>
      <c r="F157" s="130" t="s">
        <v>222</v>
      </c>
      <c r="G157" s="131" t="s">
        <v>144</v>
      </c>
      <c r="H157" s="132">
        <v>0</v>
      </c>
      <c r="I157" s="133">
        <v>93</v>
      </c>
      <c r="J157" s="133">
        <f>ROUND(I157*H157,2)</f>
        <v>0</v>
      </c>
      <c r="K157" s="130" t="s">
        <v>145</v>
      </c>
      <c r="L157" s="29"/>
      <c r="M157" s="134" t="s">
        <v>3</v>
      </c>
      <c r="N157" s="135" t="s">
        <v>39</v>
      </c>
      <c r="O157" s="136">
        <v>0.156</v>
      </c>
      <c r="P157" s="136">
        <f>O157*H157</f>
        <v>0</v>
      </c>
      <c r="Q157" s="136">
        <v>6.9999999999999999E-4</v>
      </c>
      <c r="R157" s="136">
        <f>Q157*H157</f>
        <v>0</v>
      </c>
      <c r="S157" s="136">
        <v>0</v>
      </c>
      <c r="T157" s="137">
        <f>S157*H157</f>
        <v>0</v>
      </c>
      <c r="AR157" s="138" t="s">
        <v>146</v>
      </c>
      <c r="AT157" s="138" t="s">
        <v>141</v>
      </c>
      <c r="AU157" s="138" t="s">
        <v>77</v>
      </c>
      <c r="AY157" s="17" t="s">
        <v>139</v>
      </c>
      <c r="BE157" s="139">
        <f>IF(N157="základní",J157,0)</f>
        <v>0</v>
      </c>
      <c r="BF157" s="139">
        <f>IF(N157="snížená",J157,0)</f>
        <v>0</v>
      </c>
      <c r="BG157" s="139">
        <f>IF(N157="zákl. přenesená",J157,0)</f>
        <v>0</v>
      </c>
      <c r="BH157" s="139">
        <f>IF(N157="sníž. přenesená",J157,0)</f>
        <v>0</v>
      </c>
      <c r="BI157" s="139">
        <f>IF(N157="nulová",J157,0)</f>
        <v>0</v>
      </c>
      <c r="BJ157" s="17" t="s">
        <v>75</v>
      </c>
      <c r="BK157" s="139">
        <f>ROUND(I157*H157,2)</f>
        <v>0</v>
      </c>
      <c r="BL157" s="17" t="s">
        <v>146</v>
      </c>
      <c r="BM157" s="138" t="s">
        <v>223</v>
      </c>
    </row>
    <row r="158" spans="2:65" s="1" customFormat="1" x14ac:dyDescent="0.2">
      <c r="B158" s="29"/>
      <c r="D158" s="140" t="s">
        <v>147</v>
      </c>
      <c r="F158" s="141" t="s">
        <v>224</v>
      </c>
      <c r="L158" s="29"/>
      <c r="M158" s="142"/>
      <c r="T158" s="49"/>
      <c r="AT158" s="17" t="s">
        <v>147</v>
      </c>
      <c r="AU158" s="17" t="s">
        <v>77</v>
      </c>
    </row>
    <row r="159" spans="2:65" s="12" customFormat="1" x14ac:dyDescent="0.2">
      <c r="B159" s="143"/>
      <c r="D159" s="144" t="s">
        <v>149</v>
      </c>
      <c r="E159" s="145" t="s">
        <v>3</v>
      </c>
      <c r="F159" s="146" t="s">
        <v>225</v>
      </c>
      <c r="H159" s="147"/>
      <c r="L159" s="143"/>
      <c r="M159" s="148"/>
      <c r="T159" s="149"/>
      <c r="AT159" s="145" t="s">
        <v>149</v>
      </c>
      <c r="AU159" s="145" t="s">
        <v>77</v>
      </c>
      <c r="AV159" s="12" t="s">
        <v>77</v>
      </c>
      <c r="AW159" s="12" t="s">
        <v>30</v>
      </c>
      <c r="AX159" s="12" t="s">
        <v>68</v>
      </c>
      <c r="AY159" s="145" t="s">
        <v>139</v>
      </c>
    </row>
    <row r="160" spans="2:65" s="13" customFormat="1" x14ac:dyDescent="0.2">
      <c r="B160" s="150"/>
      <c r="D160" s="144" t="s">
        <v>149</v>
      </c>
      <c r="E160" s="151" t="s">
        <v>3</v>
      </c>
      <c r="F160" s="152" t="s">
        <v>151</v>
      </c>
      <c r="H160" s="153"/>
      <c r="L160" s="150"/>
      <c r="M160" s="154"/>
      <c r="T160" s="155"/>
      <c r="AT160" s="151" t="s">
        <v>149</v>
      </c>
      <c r="AU160" s="151" t="s">
        <v>77</v>
      </c>
      <c r="AV160" s="13" t="s">
        <v>146</v>
      </c>
      <c r="AW160" s="13" t="s">
        <v>30</v>
      </c>
      <c r="AX160" s="13" t="s">
        <v>75</v>
      </c>
      <c r="AY160" s="151" t="s">
        <v>139</v>
      </c>
    </row>
    <row r="161" spans="2:65" s="1" customFormat="1" ht="44.25" customHeight="1" x14ac:dyDescent="0.2">
      <c r="B161" s="127"/>
      <c r="C161" s="128" t="s">
        <v>9</v>
      </c>
      <c r="D161" s="128" t="s">
        <v>141</v>
      </c>
      <c r="E161" s="129" t="s">
        <v>226</v>
      </c>
      <c r="F161" s="130" t="s">
        <v>227</v>
      </c>
      <c r="G161" s="131" t="s">
        <v>144</v>
      </c>
      <c r="H161" s="132">
        <v>0</v>
      </c>
      <c r="I161" s="133">
        <v>28</v>
      </c>
      <c r="J161" s="133">
        <f>ROUND(I161*H161,2)</f>
        <v>0</v>
      </c>
      <c r="K161" s="130" t="s">
        <v>145</v>
      </c>
      <c r="L161" s="29"/>
      <c r="M161" s="134" t="s">
        <v>3</v>
      </c>
      <c r="N161" s="135" t="s">
        <v>39</v>
      </c>
      <c r="O161" s="136">
        <v>9.5000000000000001E-2</v>
      </c>
      <c r="P161" s="136">
        <f>O161*H161</f>
        <v>0</v>
      </c>
      <c r="Q161" s="136">
        <v>0</v>
      </c>
      <c r="R161" s="136">
        <f>Q161*H161</f>
        <v>0</v>
      </c>
      <c r="S161" s="136">
        <v>0</v>
      </c>
      <c r="T161" s="137">
        <f>S161*H161</f>
        <v>0</v>
      </c>
      <c r="AR161" s="138" t="s">
        <v>146</v>
      </c>
      <c r="AT161" s="138" t="s">
        <v>141</v>
      </c>
      <c r="AU161" s="138" t="s">
        <v>77</v>
      </c>
      <c r="AY161" s="17" t="s">
        <v>139</v>
      </c>
      <c r="BE161" s="139">
        <f>IF(N161="základní",J161,0)</f>
        <v>0</v>
      </c>
      <c r="BF161" s="139">
        <f>IF(N161="snížená",J161,0)</f>
        <v>0</v>
      </c>
      <c r="BG161" s="139">
        <f>IF(N161="zákl. přenesená",J161,0)</f>
        <v>0</v>
      </c>
      <c r="BH161" s="139">
        <f>IF(N161="sníž. přenesená",J161,0)</f>
        <v>0</v>
      </c>
      <c r="BI161" s="139">
        <f>IF(N161="nulová",J161,0)</f>
        <v>0</v>
      </c>
      <c r="BJ161" s="17" t="s">
        <v>75</v>
      </c>
      <c r="BK161" s="139">
        <f>ROUND(I161*H161,2)</f>
        <v>0</v>
      </c>
      <c r="BL161" s="17" t="s">
        <v>146</v>
      </c>
      <c r="BM161" s="138" t="s">
        <v>228</v>
      </c>
    </row>
    <row r="162" spans="2:65" s="1" customFormat="1" x14ac:dyDescent="0.2">
      <c r="B162" s="29"/>
      <c r="D162" s="140" t="s">
        <v>147</v>
      </c>
      <c r="F162" s="141" t="s">
        <v>229</v>
      </c>
      <c r="L162" s="29"/>
      <c r="M162" s="142"/>
      <c r="T162" s="49"/>
      <c r="AT162" s="17" t="s">
        <v>147</v>
      </c>
      <c r="AU162" s="17" t="s">
        <v>77</v>
      </c>
    </row>
    <row r="163" spans="2:65" s="1" customFormat="1" ht="33" customHeight="1" x14ac:dyDescent="0.2">
      <c r="B163" s="127"/>
      <c r="C163" s="128" t="s">
        <v>230</v>
      </c>
      <c r="D163" s="128" t="s">
        <v>141</v>
      </c>
      <c r="E163" s="129" t="s">
        <v>231</v>
      </c>
      <c r="F163" s="130" t="s">
        <v>232</v>
      </c>
      <c r="G163" s="131" t="s">
        <v>195</v>
      </c>
      <c r="H163" s="132">
        <v>0</v>
      </c>
      <c r="I163" s="133">
        <v>50</v>
      </c>
      <c r="J163" s="133">
        <f>ROUND(I163*H163,2)</f>
        <v>0</v>
      </c>
      <c r="K163" s="130" t="s">
        <v>145</v>
      </c>
      <c r="L163" s="29"/>
      <c r="M163" s="134" t="s">
        <v>3</v>
      </c>
      <c r="N163" s="135" t="s">
        <v>39</v>
      </c>
      <c r="O163" s="136">
        <v>0.126</v>
      </c>
      <c r="P163" s="136">
        <f>O163*H163</f>
        <v>0</v>
      </c>
      <c r="Q163" s="136">
        <v>4.6000000000000001E-4</v>
      </c>
      <c r="R163" s="136">
        <f>Q163*H163</f>
        <v>0</v>
      </c>
      <c r="S163" s="136">
        <v>0</v>
      </c>
      <c r="T163" s="137">
        <f>S163*H163</f>
        <v>0</v>
      </c>
      <c r="AR163" s="138" t="s">
        <v>146</v>
      </c>
      <c r="AT163" s="138" t="s">
        <v>141</v>
      </c>
      <c r="AU163" s="138" t="s">
        <v>77</v>
      </c>
      <c r="AY163" s="17" t="s">
        <v>139</v>
      </c>
      <c r="BE163" s="139">
        <f>IF(N163="základní",J163,0)</f>
        <v>0</v>
      </c>
      <c r="BF163" s="139">
        <f>IF(N163="snížená",J163,0)</f>
        <v>0</v>
      </c>
      <c r="BG163" s="139">
        <f>IF(N163="zákl. přenesená",J163,0)</f>
        <v>0</v>
      </c>
      <c r="BH163" s="139">
        <f>IF(N163="sníž. přenesená",J163,0)</f>
        <v>0</v>
      </c>
      <c r="BI163" s="139">
        <f>IF(N163="nulová",J163,0)</f>
        <v>0</v>
      </c>
      <c r="BJ163" s="17" t="s">
        <v>75</v>
      </c>
      <c r="BK163" s="139">
        <f>ROUND(I163*H163,2)</f>
        <v>0</v>
      </c>
      <c r="BL163" s="17" t="s">
        <v>146</v>
      </c>
      <c r="BM163" s="138" t="s">
        <v>233</v>
      </c>
    </row>
    <row r="164" spans="2:65" s="1" customFormat="1" x14ac:dyDescent="0.2">
      <c r="B164" s="29"/>
      <c r="D164" s="140" t="s">
        <v>147</v>
      </c>
      <c r="F164" s="141" t="s">
        <v>234</v>
      </c>
      <c r="L164" s="29"/>
      <c r="M164" s="142"/>
      <c r="T164" s="49"/>
      <c r="AT164" s="17" t="s">
        <v>147</v>
      </c>
      <c r="AU164" s="17" t="s">
        <v>77</v>
      </c>
    </row>
    <row r="165" spans="2:65" s="14" customFormat="1" x14ac:dyDescent="0.2">
      <c r="B165" s="156"/>
      <c r="D165" s="144" t="s">
        <v>149</v>
      </c>
      <c r="E165" s="157" t="s">
        <v>3</v>
      </c>
      <c r="F165" s="158" t="s">
        <v>209</v>
      </c>
      <c r="H165" s="157" t="s">
        <v>3</v>
      </c>
      <c r="L165" s="156"/>
      <c r="M165" s="159"/>
      <c r="T165" s="160"/>
      <c r="AT165" s="157" t="s">
        <v>149</v>
      </c>
      <c r="AU165" s="157" t="s">
        <v>77</v>
      </c>
      <c r="AV165" s="14" t="s">
        <v>75</v>
      </c>
      <c r="AW165" s="14" t="s">
        <v>30</v>
      </c>
      <c r="AX165" s="14" t="s">
        <v>68</v>
      </c>
      <c r="AY165" s="157" t="s">
        <v>139</v>
      </c>
    </row>
    <row r="166" spans="2:65" s="12" customFormat="1" x14ac:dyDescent="0.2">
      <c r="B166" s="143"/>
      <c r="D166" s="144" t="s">
        <v>149</v>
      </c>
      <c r="E166" s="145" t="s">
        <v>3</v>
      </c>
      <c r="F166" s="146" t="s">
        <v>210</v>
      </c>
      <c r="H166" s="147"/>
      <c r="L166" s="143"/>
      <c r="M166" s="148"/>
      <c r="T166" s="149"/>
      <c r="AT166" s="145" t="s">
        <v>149</v>
      </c>
      <c r="AU166" s="145" t="s">
        <v>77</v>
      </c>
      <c r="AV166" s="12" t="s">
        <v>77</v>
      </c>
      <c r="AW166" s="12" t="s">
        <v>30</v>
      </c>
      <c r="AX166" s="12" t="s">
        <v>68</v>
      </c>
      <c r="AY166" s="145" t="s">
        <v>139</v>
      </c>
    </row>
    <row r="167" spans="2:65" s="13" customFormat="1" x14ac:dyDescent="0.2">
      <c r="B167" s="150"/>
      <c r="D167" s="144" t="s">
        <v>149</v>
      </c>
      <c r="E167" s="151" t="s">
        <v>3</v>
      </c>
      <c r="F167" s="152" t="s">
        <v>151</v>
      </c>
      <c r="H167" s="153"/>
      <c r="L167" s="150"/>
      <c r="M167" s="154"/>
      <c r="T167" s="155"/>
      <c r="AT167" s="151" t="s">
        <v>149</v>
      </c>
      <c r="AU167" s="151" t="s">
        <v>77</v>
      </c>
      <c r="AV167" s="13" t="s">
        <v>146</v>
      </c>
      <c r="AW167" s="13" t="s">
        <v>30</v>
      </c>
      <c r="AX167" s="13" t="s">
        <v>75</v>
      </c>
      <c r="AY167" s="151" t="s">
        <v>139</v>
      </c>
    </row>
    <row r="168" spans="2:65" s="1" customFormat="1" ht="37.950000000000003" customHeight="1" x14ac:dyDescent="0.2">
      <c r="B168" s="127"/>
      <c r="C168" s="128" t="s">
        <v>235</v>
      </c>
      <c r="D168" s="128" t="s">
        <v>141</v>
      </c>
      <c r="E168" s="129" t="s">
        <v>236</v>
      </c>
      <c r="F168" s="130" t="s">
        <v>237</v>
      </c>
      <c r="G168" s="131" t="s">
        <v>195</v>
      </c>
      <c r="H168" s="132">
        <v>0</v>
      </c>
      <c r="I168" s="133">
        <v>11</v>
      </c>
      <c r="J168" s="133">
        <f>ROUND(I168*H168,2)</f>
        <v>0</v>
      </c>
      <c r="K168" s="130" t="s">
        <v>145</v>
      </c>
      <c r="L168" s="29"/>
      <c r="M168" s="134" t="s">
        <v>3</v>
      </c>
      <c r="N168" s="135" t="s">
        <v>39</v>
      </c>
      <c r="O168" s="136">
        <v>3.7999999999999999E-2</v>
      </c>
      <c r="P168" s="136">
        <f>O168*H168</f>
        <v>0</v>
      </c>
      <c r="Q168" s="136">
        <v>0</v>
      </c>
      <c r="R168" s="136">
        <f>Q168*H168</f>
        <v>0</v>
      </c>
      <c r="S168" s="136">
        <v>0</v>
      </c>
      <c r="T168" s="137">
        <f>S168*H168</f>
        <v>0</v>
      </c>
      <c r="AR168" s="138" t="s">
        <v>146</v>
      </c>
      <c r="AT168" s="138" t="s">
        <v>141</v>
      </c>
      <c r="AU168" s="138" t="s">
        <v>77</v>
      </c>
      <c r="AY168" s="17" t="s">
        <v>139</v>
      </c>
      <c r="BE168" s="139">
        <f>IF(N168="základní",J168,0)</f>
        <v>0</v>
      </c>
      <c r="BF168" s="139">
        <f>IF(N168="snížená",J168,0)</f>
        <v>0</v>
      </c>
      <c r="BG168" s="139">
        <f>IF(N168="zákl. přenesená",J168,0)</f>
        <v>0</v>
      </c>
      <c r="BH168" s="139">
        <f>IF(N168="sníž. přenesená",J168,0)</f>
        <v>0</v>
      </c>
      <c r="BI168" s="139">
        <f>IF(N168="nulová",J168,0)</f>
        <v>0</v>
      </c>
      <c r="BJ168" s="17" t="s">
        <v>75</v>
      </c>
      <c r="BK168" s="139">
        <f>ROUND(I168*H168,2)</f>
        <v>0</v>
      </c>
      <c r="BL168" s="17" t="s">
        <v>146</v>
      </c>
      <c r="BM168" s="138" t="s">
        <v>238</v>
      </c>
    </row>
    <row r="169" spans="2:65" s="1" customFormat="1" x14ac:dyDescent="0.2">
      <c r="B169" s="29"/>
      <c r="D169" s="140" t="s">
        <v>147</v>
      </c>
      <c r="F169" s="141" t="s">
        <v>239</v>
      </c>
      <c r="L169" s="29"/>
      <c r="M169" s="142"/>
      <c r="T169" s="49"/>
      <c r="AT169" s="17" t="s">
        <v>147</v>
      </c>
      <c r="AU169" s="17" t="s">
        <v>77</v>
      </c>
    </row>
    <row r="170" spans="2:65" s="1" customFormat="1" ht="62.7" customHeight="1" x14ac:dyDescent="0.2">
      <c r="B170" s="127"/>
      <c r="C170" s="128" t="s">
        <v>186</v>
      </c>
      <c r="D170" s="128" t="s">
        <v>141</v>
      </c>
      <c r="E170" s="129" t="s">
        <v>240</v>
      </c>
      <c r="F170" s="130" t="s">
        <v>241</v>
      </c>
      <c r="G170" s="131" t="s">
        <v>195</v>
      </c>
      <c r="H170" s="132">
        <v>0</v>
      </c>
      <c r="I170" s="133">
        <v>101</v>
      </c>
      <c r="J170" s="133">
        <f>ROUND(I170*H170,2)</f>
        <v>0</v>
      </c>
      <c r="K170" s="130" t="s">
        <v>145</v>
      </c>
      <c r="L170" s="29"/>
      <c r="M170" s="134" t="s">
        <v>3</v>
      </c>
      <c r="N170" s="135" t="s">
        <v>39</v>
      </c>
      <c r="O170" s="136">
        <v>0.05</v>
      </c>
      <c r="P170" s="136">
        <f>O170*H170</f>
        <v>0</v>
      </c>
      <c r="Q170" s="136">
        <v>0</v>
      </c>
      <c r="R170" s="136">
        <f>Q170*H170</f>
        <v>0</v>
      </c>
      <c r="S170" s="136">
        <v>0</v>
      </c>
      <c r="T170" s="137">
        <f>S170*H170</f>
        <v>0</v>
      </c>
      <c r="AR170" s="138" t="s">
        <v>146</v>
      </c>
      <c r="AT170" s="138" t="s">
        <v>141</v>
      </c>
      <c r="AU170" s="138" t="s">
        <v>77</v>
      </c>
      <c r="AY170" s="17" t="s">
        <v>139</v>
      </c>
      <c r="BE170" s="139">
        <f>IF(N170="základní",J170,0)</f>
        <v>0</v>
      </c>
      <c r="BF170" s="139">
        <f>IF(N170="snížená",J170,0)</f>
        <v>0</v>
      </c>
      <c r="BG170" s="139">
        <f>IF(N170="zákl. přenesená",J170,0)</f>
        <v>0</v>
      </c>
      <c r="BH170" s="139">
        <f>IF(N170="sníž. přenesená",J170,0)</f>
        <v>0</v>
      </c>
      <c r="BI170" s="139">
        <f>IF(N170="nulová",J170,0)</f>
        <v>0</v>
      </c>
      <c r="BJ170" s="17" t="s">
        <v>75</v>
      </c>
      <c r="BK170" s="139">
        <f>ROUND(I170*H170,2)</f>
        <v>0</v>
      </c>
      <c r="BL170" s="17" t="s">
        <v>146</v>
      </c>
      <c r="BM170" s="138" t="s">
        <v>242</v>
      </c>
    </row>
    <row r="171" spans="2:65" s="1" customFormat="1" x14ac:dyDescent="0.2">
      <c r="B171" s="29"/>
      <c r="D171" s="140" t="s">
        <v>147</v>
      </c>
      <c r="F171" s="141" t="s">
        <v>243</v>
      </c>
      <c r="L171" s="29"/>
      <c r="M171" s="142"/>
      <c r="T171" s="49"/>
      <c r="AT171" s="17" t="s">
        <v>147</v>
      </c>
      <c r="AU171" s="17" t="s">
        <v>77</v>
      </c>
    </row>
    <row r="172" spans="2:65" s="14" customFormat="1" x14ac:dyDescent="0.2">
      <c r="B172" s="156"/>
      <c r="D172" s="144" t="s">
        <v>149</v>
      </c>
      <c r="E172" s="157" t="s">
        <v>3</v>
      </c>
      <c r="F172" s="158" t="s">
        <v>244</v>
      </c>
      <c r="H172" s="157"/>
      <c r="L172" s="156"/>
      <c r="M172" s="159"/>
      <c r="T172" s="160"/>
      <c r="AT172" s="157" t="s">
        <v>149</v>
      </c>
      <c r="AU172" s="157" t="s">
        <v>77</v>
      </c>
      <c r="AV172" s="14" t="s">
        <v>75</v>
      </c>
      <c r="AW172" s="14" t="s">
        <v>30</v>
      </c>
      <c r="AX172" s="14" t="s">
        <v>68</v>
      </c>
      <c r="AY172" s="157" t="s">
        <v>139</v>
      </c>
    </row>
    <row r="173" spans="2:65" s="12" customFormat="1" x14ac:dyDescent="0.2">
      <c r="B173" s="143"/>
      <c r="D173" s="144" t="s">
        <v>149</v>
      </c>
      <c r="E173" s="145" t="s">
        <v>3</v>
      </c>
      <c r="F173" s="146" t="s">
        <v>245</v>
      </c>
      <c r="H173" s="147"/>
      <c r="L173" s="143"/>
      <c r="M173" s="148"/>
      <c r="T173" s="149"/>
      <c r="AT173" s="145" t="s">
        <v>149</v>
      </c>
      <c r="AU173" s="145" t="s">
        <v>77</v>
      </c>
      <c r="AV173" s="12" t="s">
        <v>77</v>
      </c>
      <c r="AW173" s="12" t="s">
        <v>30</v>
      </c>
      <c r="AX173" s="12" t="s">
        <v>68</v>
      </c>
      <c r="AY173" s="145" t="s">
        <v>139</v>
      </c>
    </row>
    <row r="174" spans="2:65" s="13" customFormat="1" x14ac:dyDescent="0.2">
      <c r="B174" s="150"/>
      <c r="D174" s="144" t="s">
        <v>149</v>
      </c>
      <c r="E174" s="151" t="s">
        <v>3</v>
      </c>
      <c r="F174" s="152" t="s">
        <v>151</v>
      </c>
      <c r="H174" s="153"/>
      <c r="L174" s="150"/>
      <c r="M174" s="154"/>
      <c r="T174" s="155"/>
      <c r="AT174" s="151" t="s">
        <v>149</v>
      </c>
      <c r="AU174" s="151" t="s">
        <v>77</v>
      </c>
      <c r="AV174" s="13" t="s">
        <v>146</v>
      </c>
      <c r="AW174" s="13" t="s">
        <v>30</v>
      </c>
      <c r="AX174" s="13" t="s">
        <v>75</v>
      </c>
      <c r="AY174" s="151" t="s">
        <v>139</v>
      </c>
    </row>
    <row r="175" spans="2:65" s="1" customFormat="1" ht="62.7" customHeight="1" x14ac:dyDescent="0.2">
      <c r="B175" s="127"/>
      <c r="C175" s="128" t="s">
        <v>246</v>
      </c>
      <c r="D175" s="128" t="s">
        <v>141</v>
      </c>
      <c r="E175" s="129" t="s">
        <v>247</v>
      </c>
      <c r="F175" s="130" t="s">
        <v>248</v>
      </c>
      <c r="G175" s="131" t="s">
        <v>195</v>
      </c>
      <c r="H175" s="132">
        <v>38.293200000000006</v>
      </c>
      <c r="I175" s="133">
        <v>262</v>
      </c>
      <c r="J175" s="133">
        <f>ROUND(I175*H175,2)</f>
        <v>10032.82</v>
      </c>
      <c r="K175" s="130" t="s">
        <v>145</v>
      </c>
      <c r="L175" s="29"/>
      <c r="M175" s="134" t="s">
        <v>3</v>
      </c>
      <c r="N175" s="135" t="s">
        <v>39</v>
      </c>
      <c r="O175" s="136">
        <v>8.6999999999999994E-2</v>
      </c>
      <c r="P175" s="136">
        <f>O175*H175</f>
        <v>3.3315084000000001</v>
      </c>
      <c r="Q175" s="136">
        <v>0</v>
      </c>
      <c r="R175" s="136">
        <f>Q175*H175</f>
        <v>0</v>
      </c>
      <c r="S175" s="136">
        <v>0</v>
      </c>
      <c r="T175" s="137">
        <f>S175*H175</f>
        <v>0</v>
      </c>
      <c r="AR175" s="138" t="s">
        <v>146</v>
      </c>
      <c r="AT175" s="138" t="s">
        <v>141</v>
      </c>
      <c r="AU175" s="138" t="s">
        <v>77</v>
      </c>
      <c r="AY175" s="17" t="s">
        <v>139</v>
      </c>
      <c r="BE175" s="139">
        <f>IF(N175="základní",J175,0)</f>
        <v>10032.82</v>
      </c>
      <c r="BF175" s="139">
        <f>IF(N175="snížená",J175,0)</f>
        <v>0</v>
      </c>
      <c r="BG175" s="139">
        <f>IF(N175="zákl. přenesená",J175,0)</f>
        <v>0</v>
      </c>
      <c r="BH175" s="139">
        <f>IF(N175="sníž. přenesená",J175,0)</f>
        <v>0</v>
      </c>
      <c r="BI175" s="139">
        <f>IF(N175="nulová",J175,0)</f>
        <v>0</v>
      </c>
      <c r="BJ175" s="17" t="s">
        <v>75</v>
      </c>
      <c r="BK175" s="139">
        <f>ROUND(I175*H175,2)</f>
        <v>10032.82</v>
      </c>
      <c r="BL175" s="17" t="s">
        <v>146</v>
      </c>
      <c r="BM175" s="138" t="s">
        <v>249</v>
      </c>
    </row>
    <row r="176" spans="2:65" s="1" customFormat="1" x14ac:dyDescent="0.2">
      <c r="B176" s="29"/>
      <c r="D176" s="140" t="s">
        <v>147</v>
      </c>
      <c r="F176" s="141" t="s">
        <v>250</v>
      </c>
      <c r="L176" s="29"/>
      <c r="M176" s="142"/>
      <c r="T176" s="49"/>
      <c r="AT176" s="17" t="s">
        <v>147</v>
      </c>
      <c r="AU176" s="17" t="s">
        <v>77</v>
      </c>
    </row>
    <row r="177" spans="2:65" s="12" customFormat="1" x14ac:dyDescent="0.2">
      <c r="B177" s="143"/>
      <c r="D177" s="144" t="s">
        <v>149</v>
      </c>
      <c r="E177" s="145" t="s">
        <v>3</v>
      </c>
      <c r="F177" s="146" t="s">
        <v>251</v>
      </c>
      <c r="H177" s="147">
        <v>38.293200000000006</v>
      </c>
      <c r="L177" s="143"/>
      <c r="M177" s="148"/>
      <c r="T177" s="149"/>
      <c r="AT177" s="145" t="s">
        <v>149</v>
      </c>
      <c r="AU177" s="145" t="s">
        <v>77</v>
      </c>
      <c r="AV177" s="12" t="s">
        <v>77</v>
      </c>
      <c r="AW177" s="12" t="s">
        <v>30</v>
      </c>
      <c r="AX177" s="12" t="s">
        <v>68</v>
      </c>
      <c r="AY177" s="145" t="s">
        <v>139</v>
      </c>
    </row>
    <row r="178" spans="2:65" s="12" customFormat="1" x14ac:dyDescent="0.2">
      <c r="B178" s="143"/>
      <c r="D178" s="144" t="s">
        <v>149</v>
      </c>
      <c r="E178" s="145" t="s">
        <v>3</v>
      </c>
      <c r="F178" s="146" t="s">
        <v>252</v>
      </c>
      <c r="H178" s="147"/>
      <c r="L178" s="143"/>
      <c r="M178" s="148"/>
      <c r="T178" s="149"/>
      <c r="AT178" s="145" t="s">
        <v>149</v>
      </c>
      <c r="AU178" s="145" t="s">
        <v>77</v>
      </c>
      <c r="AV178" s="12" t="s">
        <v>77</v>
      </c>
      <c r="AW178" s="12" t="s">
        <v>30</v>
      </c>
      <c r="AX178" s="12" t="s">
        <v>68</v>
      </c>
      <c r="AY178" s="145" t="s">
        <v>139</v>
      </c>
    </row>
    <row r="179" spans="2:65" s="12" customFormat="1" x14ac:dyDescent="0.2">
      <c r="B179" s="143"/>
      <c r="D179" s="144" t="s">
        <v>149</v>
      </c>
      <c r="E179" s="145" t="s">
        <v>3</v>
      </c>
      <c r="F179" s="146" t="s">
        <v>253</v>
      </c>
      <c r="H179" s="147"/>
      <c r="L179" s="143"/>
      <c r="M179" s="148"/>
      <c r="T179" s="149"/>
      <c r="AT179" s="145" t="s">
        <v>149</v>
      </c>
      <c r="AU179" s="145" t="s">
        <v>77</v>
      </c>
      <c r="AV179" s="12" t="s">
        <v>77</v>
      </c>
      <c r="AW179" s="12" t="s">
        <v>30</v>
      </c>
      <c r="AX179" s="12" t="s">
        <v>68</v>
      </c>
      <c r="AY179" s="145" t="s">
        <v>139</v>
      </c>
    </row>
    <row r="180" spans="2:65" s="13" customFormat="1" x14ac:dyDescent="0.2">
      <c r="B180" s="150"/>
      <c r="D180" s="144" t="s">
        <v>149</v>
      </c>
      <c r="E180" s="151" t="s">
        <v>3</v>
      </c>
      <c r="F180" s="152" t="s">
        <v>151</v>
      </c>
      <c r="H180" s="153">
        <v>38.293200000000006</v>
      </c>
      <c r="L180" s="150"/>
      <c r="M180" s="154"/>
      <c r="T180" s="155"/>
      <c r="AT180" s="151" t="s">
        <v>149</v>
      </c>
      <c r="AU180" s="151" t="s">
        <v>77</v>
      </c>
      <c r="AV180" s="13" t="s">
        <v>146</v>
      </c>
      <c r="AW180" s="13" t="s">
        <v>30</v>
      </c>
      <c r="AX180" s="13" t="s">
        <v>75</v>
      </c>
      <c r="AY180" s="151" t="s">
        <v>139</v>
      </c>
    </row>
    <row r="181" spans="2:65" s="1" customFormat="1" ht="66.75" customHeight="1" x14ac:dyDescent="0.2">
      <c r="B181" s="127"/>
      <c r="C181" s="128" t="s">
        <v>196</v>
      </c>
      <c r="D181" s="128" t="s">
        <v>141</v>
      </c>
      <c r="E181" s="129" t="s">
        <v>254</v>
      </c>
      <c r="F181" s="130" t="s">
        <v>255</v>
      </c>
      <c r="G181" s="131" t="s">
        <v>195</v>
      </c>
      <c r="H181" s="132">
        <v>382.93200000000007</v>
      </c>
      <c r="I181" s="133">
        <v>20</v>
      </c>
      <c r="J181" s="133">
        <f>ROUND(I181*H181,2)</f>
        <v>7658.64</v>
      </c>
      <c r="K181" s="130" t="s">
        <v>145</v>
      </c>
      <c r="L181" s="29"/>
      <c r="M181" s="134" t="s">
        <v>3</v>
      </c>
      <c r="N181" s="135" t="s">
        <v>39</v>
      </c>
      <c r="O181" s="136">
        <v>5.0000000000000001E-3</v>
      </c>
      <c r="P181" s="136">
        <f>O181*H181</f>
        <v>1.9146600000000005</v>
      </c>
      <c r="Q181" s="136">
        <v>0</v>
      </c>
      <c r="R181" s="136">
        <f>Q181*H181</f>
        <v>0</v>
      </c>
      <c r="S181" s="136">
        <v>0</v>
      </c>
      <c r="T181" s="137">
        <f>S181*H181</f>
        <v>0</v>
      </c>
      <c r="AR181" s="138" t="s">
        <v>146</v>
      </c>
      <c r="AT181" s="138" t="s">
        <v>141</v>
      </c>
      <c r="AU181" s="138" t="s">
        <v>77</v>
      </c>
      <c r="AY181" s="17" t="s">
        <v>139</v>
      </c>
      <c r="BE181" s="139">
        <f>IF(N181="základní",J181,0)</f>
        <v>7658.64</v>
      </c>
      <c r="BF181" s="139">
        <f>IF(N181="snížená",J181,0)</f>
        <v>0</v>
      </c>
      <c r="BG181" s="139">
        <f>IF(N181="zákl. přenesená",J181,0)</f>
        <v>0</v>
      </c>
      <c r="BH181" s="139">
        <f>IF(N181="sníž. přenesená",J181,0)</f>
        <v>0</v>
      </c>
      <c r="BI181" s="139">
        <f>IF(N181="nulová",J181,0)</f>
        <v>0</v>
      </c>
      <c r="BJ181" s="17" t="s">
        <v>75</v>
      </c>
      <c r="BK181" s="139">
        <f>ROUND(I181*H181,2)</f>
        <v>7658.64</v>
      </c>
      <c r="BL181" s="17" t="s">
        <v>146</v>
      </c>
      <c r="BM181" s="138" t="s">
        <v>256</v>
      </c>
    </row>
    <row r="182" spans="2:65" s="1" customFormat="1" x14ac:dyDescent="0.2">
      <c r="B182" s="29"/>
      <c r="D182" s="140" t="s">
        <v>147</v>
      </c>
      <c r="F182" s="141" t="s">
        <v>257</v>
      </c>
      <c r="L182" s="29"/>
      <c r="M182" s="142"/>
      <c r="T182" s="49"/>
      <c r="AT182" s="17" t="s">
        <v>147</v>
      </c>
      <c r="AU182" s="17" t="s">
        <v>77</v>
      </c>
    </row>
    <row r="183" spans="2:65" s="12" customFormat="1" x14ac:dyDescent="0.2">
      <c r="B183" s="143"/>
      <c r="D183" s="144" t="s">
        <v>149</v>
      </c>
      <c r="E183" s="145" t="s">
        <v>3</v>
      </c>
      <c r="F183" s="146" t="s">
        <v>258</v>
      </c>
      <c r="H183" s="147"/>
      <c r="L183" s="143"/>
      <c r="M183" s="148"/>
      <c r="T183" s="149"/>
      <c r="AT183" s="145" t="s">
        <v>149</v>
      </c>
      <c r="AU183" s="145" t="s">
        <v>77</v>
      </c>
      <c r="AV183" s="12" t="s">
        <v>77</v>
      </c>
      <c r="AW183" s="12" t="s">
        <v>30</v>
      </c>
      <c r="AX183" s="12" t="s">
        <v>68</v>
      </c>
      <c r="AY183" s="145" t="s">
        <v>139</v>
      </c>
    </row>
    <row r="184" spans="2:65" s="13" customFormat="1" x14ac:dyDescent="0.2">
      <c r="B184" s="150"/>
      <c r="D184" s="144" t="s">
        <v>149</v>
      </c>
      <c r="E184" s="151" t="s">
        <v>3</v>
      </c>
      <c r="F184" s="152" t="s">
        <v>151</v>
      </c>
      <c r="H184" s="153"/>
      <c r="L184" s="150"/>
      <c r="M184" s="154"/>
      <c r="T184" s="155"/>
      <c r="AT184" s="151" t="s">
        <v>149</v>
      </c>
      <c r="AU184" s="151" t="s">
        <v>77</v>
      </c>
      <c r="AV184" s="13" t="s">
        <v>146</v>
      </c>
      <c r="AW184" s="13" t="s">
        <v>30</v>
      </c>
      <c r="AX184" s="13" t="s">
        <v>75</v>
      </c>
      <c r="AY184" s="151" t="s">
        <v>139</v>
      </c>
    </row>
    <row r="185" spans="2:65" s="1" customFormat="1" ht="44.25" customHeight="1" x14ac:dyDescent="0.2">
      <c r="B185" s="127"/>
      <c r="C185" s="128" t="s">
        <v>8</v>
      </c>
      <c r="D185" s="128" t="s">
        <v>141</v>
      </c>
      <c r="E185" s="129" t="s">
        <v>259</v>
      </c>
      <c r="F185" s="130" t="s">
        <v>260</v>
      </c>
      <c r="G185" s="131" t="s">
        <v>195</v>
      </c>
      <c r="H185" s="132">
        <v>0</v>
      </c>
      <c r="I185" s="133">
        <v>131</v>
      </c>
      <c r="J185" s="133">
        <f>ROUND(I185*H185,2)</f>
        <v>0</v>
      </c>
      <c r="K185" s="130" t="s">
        <v>145</v>
      </c>
      <c r="L185" s="29"/>
      <c r="M185" s="134" t="s">
        <v>3</v>
      </c>
      <c r="N185" s="135" t="s">
        <v>39</v>
      </c>
      <c r="O185" s="136">
        <v>0.19700000000000001</v>
      </c>
      <c r="P185" s="136">
        <f>O185*H185</f>
        <v>0</v>
      </c>
      <c r="Q185" s="136">
        <v>0</v>
      </c>
      <c r="R185" s="136">
        <f>Q185*H185</f>
        <v>0</v>
      </c>
      <c r="S185" s="136">
        <v>0</v>
      </c>
      <c r="T185" s="137">
        <f>S185*H185</f>
        <v>0</v>
      </c>
      <c r="AR185" s="138" t="s">
        <v>146</v>
      </c>
      <c r="AT185" s="138" t="s">
        <v>141</v>
      </c>
      <c r="AU185" s="138" t="s">
        <v>77</v>
      </c>
      <c r="AY185" s="17" t="s">
        <v>139</v>
      </c>
      <c r="BE185" s="139">
        <f>IF(N185="základní",J185,0)</f>
        <v>0</v>
      </c>
      <c r="BF185" s="139">
        <f>IF(N185="snížená",J185,0)</f>
        <v>0</v>
      </c>
      <c r="BG185" s="139">
        <f>IF(N185="zákl. přenesená",J185,0)</f>
        <v>0</v>
      </c>
      <c r="BH185" s="139">
        <f>IF(N185="sníž. přenesená",J185,0)</f>
        <v>0</v>
      </c>
      <c r="BI185" s="139">
        <f>IF(N185="nulová",J185,0)</f>
        <v>0</v>
      </c>
      <c r="BJ185" s="17" t="s">
        <v>75</v>
      </c>
      <c r="BK185" s="139">
        <f>ROUND(I185*H185,2)</f>
        <v>0</v>
      </c>
      <c r="BL185" s="17" t="s">
        <v>146</v>
      </c>
      <c r="BM185" s="138" t="s">
        <v>261</v>
      </c>
    </row>
    <row r="186" spans="2:65" s="1" customFormat="1" x14ac:dyDescent="0.2">
      <c r="B186" s="29"/>
      <c r="D186" s="140" t="s">
        <v>147</v>
      </c>
      <c r="F186" s="141" t="s">
        <v>262</v>
      </c>
      <c r="L186" s="29"/>
      <c r="M186" s="142"/>
      <c r="T186" s="49"/>
      <c r="AT186" s="17" t="s">
        <v>147</v>
      </c>
      <c r="AU186" s="17" t="s">
        <v>77</v>
      </c>
    </row>
    <row r="187" spans="2:65" s="14" customFormat="1" x14ac:dyDescent="0.2">
      <c r="B187" s="156"/>
      <c r="D187" s="144" t="s">
        <v>149</v>
      </c>
      <c r="E187" s="157" t="s">
        <v>3</v>
      </c>
      <c r="F187" s="158" t="s">
        <v>202</v>
      </c>
      <c r="H187" s="157" t="s">
        <v>3</v>
      </c>
      <c r="L187" s="156"/>
      <c r="M187" s="159"/>
      <c r="T187" s="160"/>
      <c r="AT187" s="157" t="s">
        <v>149</v>
      </c>
      <c r="AU187" s="157" t="s">
        <v>77</v>
      </c>
      <c r="AV187" s="14" t="s">
        <v>75</v>
      </c>
      <c r="AW187" s="14" t="s">
        <v>30</v>
      </c>
      <c r="AX187" s="14" t="s">
        <v>68</v>
      </c>
      <c r="AY187" s="157" t="s">
        <v>139</v>
      </c>
    </row>
    <row r="188" spans="2:65" s="12" customFormat="1" x14ac:dyDescent="0.2">
      <c r="B188" s="143"/>
      <c r="D188" s="144" t="s">
        <v>149</v>
      </c>
      <c r="E188" s="145" t="s">
        <v>3</v>
      </c>
      <c r="F188" s="146" t="s">
        <v>203</v>
      </c>
      <c r="H188" s="147"/>
      <c r="L188" s="143"/>
      <c r="M188" s="148"/>
      <c r="T188" s="149"/>
      <c r="AT188" s="145" t="s">
        <v>149</v>
      </c>
      <c r="AU188" s="145" t="s">
        <v>77</v>
      </c>
      <c r="AV188" s="12" t="s">
        <v>77</v>
      </c>
      <c r="AW188" s="12" t="s">
        <v>30</v>
      </c>
      <c r="AX188" s="12" t="s">
        <v>68</v>
      </c>
      <c r="AY188" s="145" t="s">
        <v>139</v>
      </c>
    </row>
    <row r="189" spans="2:65" s="14" customFormat="1" x14ac:dyDescent="0.2">
      <c r="B189" s="156"/>
      <c r="D189" s="144" t="s">
        <v>149</v>
      </c>
      <c r="E189" s="157" t="s">
        <v>3</v>
      </c>
      <c r="F189" s="158" t="s">
        <v>209</v>
      </c>
      <c r="H189" s="157" t="s">
        <v>3</v>
      </c>
      <c r="L189" s="156"/>
      <c r="M189" s="159"/>
      <c r="T189" s="160"/>
      <c r="AT189" s="157" t="s">
        <v>149</v>
      </c>
      <c r="AU189" s="157" t="s">
        <v>77</v>
      </c>
      <c r="AV189" s="14" t="s">
        <v>75</v>
      </c>
      <c r="AW189" s="14" t="s">
        <v>30</v>
      </c>
      <c r="AX189" s="14" t="s">
        <v>68</v>
      </c>
      <c r="AY189" s="157" t="s">
        <v>139</v>
      </c>
    </row>
    <row r="190" spans="2:65" s="12" customFormat="1" x14ac:dyDescent="0.2">
      <c r="B190" s="143"/>
      <c r="D190" s="144" t="s">
        <v>149</v>
      </c>
      <c r="E190" s="145" t="s">
        <v>3</v>
      </c>
      <c r="F190" s="146" t="s">
        <v>210</v>
      </c>
      <c r="H190" s="147"/>
      <c r="L190" s="143"/>
      <c r="M190" s="148"/>
      <c r="T190" s="149"/>
      <c r="AT190" s="145" t="s">
        <v>149</v>
      </c>
      <c r="AU190" s="145" t="s">
        <v>77</v>
      </c>
      <c r="AV190" s="12" t="s">
        <v>77</v>
      </c>
      <c r="AW190" s="12" t="s">
        <v>30</v>
      </c>
      <c r="AX190" s="12" t="s">
        <v>68</v>
      </c>
      <c r="AY190" s="145" t="s">
        <v>139</v>
      </c>
    </row>
    <row r="191" spans="2:65" s="14" customFormat="1" x14ac:dyDescent="0.2">
      <c r="B191" s="156"/>
      <c r="D191" s="144" t="s">
        <v>149</v>
      </c>
      <c r="E191" s="157" t="s">
        <v>3</v>
      </c>
      <c r="F191" s="158" t="s">
        <v>244</v>
      </c>
      <c r="H191" s="157" t="s">
        <v>3</v>
      </c>
      <c r="L191" s="156"/>
      <c r="M191" s="159"/>
      <c r="T191" s="160"/>
      <c r="AT191" s="157" t="s">
        <v>149</v>
      </c>
      <c r="AU191" s="157" t="s">
        <v>77</v>
      </c>
      <c r="AV191" s="14" t="s">
        <v>75</v>
      </c>
      <c r="AW191" s="14" t="s">
        <v>30</v>
      </c>
      <c r="AX191" s="14" t="s">
        <v>68</v>
      </c>
      <c r="AY191" s="157" t="s">
        <v>139</v>
      </c>
    </row>
    <row r="192" spans="2:65" s="12" customFormat="1" x14ac:dyDescent="0.2">
      <c r="B192" s="143"/>
      <c r="D192" s="144" t="s">
        <v>149</v>
      </c>
      <c r="E192" s="145" t="s">
        <v>3</v>
      </c>
      <c r="F192" s="146" t="s">
        <v>245</v>
      </c>
      <c r="H192" s="147"/>
      <c r="L192" s="143"/>
      <c r="M192" s="148"/>
      <c r="T192" s="149"/>
      <c r="AT192" s="145" t="s">
        <v>149</v>
      </c>
      <c r="AU192" s="145" t="s">
        <v>77</v>
      </c>
      <c r="AV192" s="12" t="s">
        <v>77</v>
      </c>
      <c r="AW192" s="12" t="s">
        <v>30</v>
      </c>
      <c r="AX192" s="12" t="s">
        <v>68</v>
      </c>
      <c r="AY192" s="145" t="s">
        <v>139</v>
      </c>
    </row>
    <row r="193" spans="2:65" s="13" customFormat="1" x14ac:dyDescent="0.2">
      <c r="B193" s="150"/>
      <c r="D193" s="144" t="s">
        <v>149</v>
      </c>
      <c r="E193" s="151" t="s">
        <v>3</v>
      </c>
      <c r="F193" s="152" t="s">
        <v>151</v>
      </c>
      <c r="H193" s="153"/>
      <c r="L193" s="150"/>
      <c r="M193" s="154"/>
      <c r="T193" s="155"/>
      <c r="AT193" s="151" t="s">
        <v>149</v>
      </c>
      <c r="AU193" s="151" t="s">
        <v>77</v>
      </c>
      <c r="AV193" s="13" t="s">
        <v>146</v>
      </c>
      <c r="AW193" s="13" t="s">
        <v>30</v>
      </c>
      <c r="AX193" s="13" t="s">
        <v>75</v>
      </c>
      <c r="AY193" s="151" t="s">
        <v>139</v>
      </c>
    </row>
    <row r="194" spans="2:65" s="1" customFormat="1" ht="37.950000000000003" customHeight="1" x14ac:dyDescent="0.2">
      <c r="B194" s="127"/>
      <c r="C194" s="128" t="s">
        <v>200</v>
      </c>
      <c r="D194" s="128" t="s">
        <v>141</v>
      </c>
      <c r="E194" s="129" t="s">
        <v>263</v>
      </c>
      <c r="F194" s="130" t="s">
        <v>264</v>
      </c>
      <c r="G194" s="131" t="s">
        <v>195</v>
      </c>
      <c r="H194" s="132">
        <v>0</v>
      </c>
      <c r="I194" s="133">
        <v>70</v>
      </c>
      <c r="J194" s="133">
        <f>ROUND(I194*H194,2)</f>
        <v>0</v>
      </c>
      <c r="K194" s="130" t="s">
        <v>145</v>
      </c>
      <c r="L194" s="29"/>
      <c r="M194" s="134" t="s">
        <v>3</v>
      </c>
      <c r="N194" s="135" t="s">
        <v>39</v>
      </c>
      <c r="O194" s="136">
        <v>5.3999999999999999E-2</v>
      </c>
      <c r="P194" s="136">
        <f>O194*H194</f>
        <v>0</v>
      </c>
      <c r="Q194" s="136">
        <v>0</v>
      </c>
      <c r="R194" s="136">
        <f>Q194*H194</f>
        <v>0</v>
      </c>
      <c r="S194" s="136">
        <v>0</v>
      </c>
      <c r="T194" s="137">
        <f>S194*H194</f>
        <v>0</v>
      </c>
      <c r="AR194" s="138" t="s">
        <v>146</v>
      </c>
      <c r="AT194" s="138" t="s">
        <v>141</v>
      </c>
      <c r="AU194" s="138" t="s">
        <v>77</v>
      </c>
      <c r="AY194" s="17" t="s">
        <v>139</v>
      </c>
      <c r="BE194" s="139">
        <f>IF(N194="základní",J194,0)</f>
        <v>0</v>
      </c>
      <c r="BF194" s="139">
        <f>IF(N194="snížená",J194,0)</f>
        <v>0</v>
      </c>
      <c r="BG194" s="139">
        <f>IF(N194="zákl. přenesená",J194,0)</f>
        <v>0</v>
      </c>
      <c r="BH194" s="139">
        <f>IF(N194="sníž. přenesená",J194,0)</f>
        <v>0</v>
      </c>
      <c r="BI194" s="139">
        <f>IF(N194="nulová",J194,0)</f>
        <v>0</v>
      </c>
      <c r="BJ194" s="17" t="s">
        <v>75</v>
      </c>
      <c r="BK194" s="139">
        <f>ROUND(I194*H194,2)</f>
        <v>0</v>
      </c>
      <c r="BL194" s="17" t="s">
        <v>146</v>
      </c>
      <c r="BM194" s="138" t="s">
        <v>265</v>
      </c>
    </row>
    <row r="195" spans="2:65" s="1" customFormat="1" x14ac:dyDescent="0.2">
      <c r="B195" s="29"/>
      <c r="D195" s="140" t="s">
        <v>147</v>
      </c>
      <c r="F195" s="141" t="s">
        <v>266</v>
      </c>
      <c r="L195" s="29"/>
      <c r="M195" s="142"/>
      <c r="T195" s="49"/>
      <c r="AT195" s="17" t="s">
        <v>147</v>
      </c>
      <c r="AU195" s="17" t="s">
        <v>77</v>
      </c>
    </row>
    <row r="196" spans="2:65" s="14" customFormat="1" x14ac:dyDescent="0.2">
      <c r="B196" s="156"/>
      <c r="D196" s="144" t="s">
        <v>149</v>
      </c>
      <c r="E196" s="157" t="s">
        <v>3</v>
      </c>
      <c r="F196" s="158" t="s">
        <v>244</v>
      </c>
      <c r="H196" s="157"/>
      <c r="L196" s="156"/>
      <c r="M196" s="159"/>
      <c r="T196" s="160"/>
      <c r="AT196" s="157" t="s">
        <v>149</v>
      </c>
      <c r="AU196" s="157" t="s">
        <v>77</v>
      </c>
      <c r="AV196" s="14" t="s">
        <v>75</v>
      </c>
      <c r="AW196" s="14" t="s">
        <v>30</v>
      </c>
      <c r="AX196" s="14" t="s">
        <v>68</v>
      </c>
      <c r="AY196" s="157" t="s">
        <v>139</v>
      </c>
    </row>
    <row r="197" spans="2:65" s="12" customFormat="1" x14ac:dyDescent="0.2">
      <c r="B197" s="143"/>
      <c r="D197" s="144" t="s">
        <v>149</v>
      </c>
      <c r="E197" s="145" t="s">
        <v>3</v>
      </c>
      <c r="F197" s="146" t="s">
        <v>245</v>
      </c>
      <c r="H197" s="147"/>
      <c r="L197" s="143"/>
      <c r="M197" s="148"/>
      <c r="T197" s="149"/>
      <c r="AT197" s="145" t="s">
        <v>149</v>
      </c>
      <c r="AU197" s="145" t="s">
        <v>77</v>
      </c>
      <c r="AV197" s="12" t="s">
        <v>77</v>
      </c>
      <c r="AW197" s="12" t="s">
        <v>30</v>
      </c>
      <c r="AX197" s="12" t="s">
        <v>68</v>
      </c>
      <c r="AY197" s="145" t="s">
        <v>139</v>
      </c>
    </row>
    <row r="198" spans="2:65" s="13" customFormat="1" x14ac:dyDescent="0.2">
      <c r="B198" s="150"/>
      <c r="D198" s="144" t="s">
        <v>149</v>
      </c>
      <c r="E198" s="151" t="s">
        <v>3</v>
      </c>
      <c r="F198" s="152" t="s">
        <v>151</v>
      </c>
      <c r="H198" s="153"/>
      <c r="L198" s="150"/>
      <c r="M198" s="154"/>
      <c r="T198" s="155"/>
      <c r="AT198" s="151" t="s">
        <v>149</v>
      </c>
      <c r="AU198" s="151" t="s">
        <v>77</v>
      </c>
      <c r="AV198" s="13" t="s">
        <v>146</v>
      </c>
      <c r="AW198" s="13" t="s">
        <v>30</v>
      </c>
      <c r="AX198" s="13" t="s">
        <v>75</v>
      </c>
      <c r="AY198" s="151" t="s">
        <v>139</v>
      </c>
    </row>
    <row r="199" spans="2:65" s="1" customFormat="1" ht="37.950000000000003" customHeight="1" x14ac:dyDescent="0.2">
      <c r="B199" s="127"/>
      <c r="C199" s="128" t="s">
        <v>267</v>
      </c>
      <c r="D199" s="128" t="s">
        <v>141</v>
      </c>
      <c r="E199" s="129" t="s">
        <v>268</v>
      </c>
      <c r="F199" s="130" t="s">
        <v>269</v>
      </c>
      <c r="G199" s="131" t="s">
        <v>195</v>
      </c>
      <c r="H199" s="132">
        <v>38.293200000000006</v>
      </c>
      <c r="I199" s="133">
        <v>18</v>
      </c>
      <c r="J199" s="133">
        <f>ROUND(I199*H199,2)</f>
        <v>689.28</v>
      </c>
      <c r="K199" s="130" t="s">
        <v>145</v>
      </c>
      <c r="L199" s="29"/>
      <c r="M199" s="134" t="s">
        <v>3</v>
      </c>
      <c r="N199" s="135" t="s">
        <v>39</v>
      </c>
      <c r="O199" s="136">
        <v>8.9999999999999993E-3</v>
      </c>
      <c r="P199" s="136">
        <f>O199*H199</f>
        <v>0.34463880000000002</v>
      </c>
      <c r="Q199" s="136">
        <v>0</v>
      </c>
      <c r="R199" s="136">
        <f>Q199*H199</f>
        <v>0</v>
      </c>
      <c r="S199" s="136">
        <v>0</v>
      </c>
      <c r="T199" s="137">
        <f>S199*H199</f>
        <v>0</v>
      </c>
      <c r="AR199" s="138" t="s">
        <v>146</v>
      </c>
      <c r="AT199" s="138" t="s">
        <v>141</v>
      </c>
      <c r="AU199" s="138" t="s">
        <v>77</v>
      </c>
      <c r="AY199" s="17" t="s">
        <v>139</v>
      </c>
      <c r="BE199" s="139">
        <f>IF(N199="základní",J199,0)</f>
        <v>689.28</v>
      </c>
      <c r="BF199" s="139">
        <f>IF(N199="snížená",J199,0)</f>
        <v>0</v>
      </c>
      <c r="BG199" s="139">
        <f>IF(N199="zákl. přenesená",J199,0)</f>
        <v>0</v>
      </c>
      <c r="BH199" s="139">
        <f>IF(N199="sníž. přenesená",J199,0)</f>
        <v>0</v>
      </c>
      <c r="BI199" s="139">
        <f>IF(N199="nulová",J199,0)</f>
        <v>0</v>
      </c>
      <c r="BJ199" s="17" t="s">
        <v>75</v>
      </c>
      <c r="BK199" s="139">
        <f>ROUND(I199*H199,2)</f>
        <v>689.28</v>
      </c>
      <c r="BL199" s="17" t="s">
        <v>146</v>
      </c>
      <c r="BM199" s="138" t="s">
        <v>270</v>
      </c>
    </row>
    <row r="200" spans="2:65" s="1" customFormat="1" x14ac:dyDescent="0.2">
      <c r="B200" s="29"/>
      <c r="D200" s="140" t="s">
        <v>147</v>
      </c>
      <c r="F200" s="141" t="s">
        <v>271</v>
      </c>
      <c r="L200" s="29"/>
      <c r="M200" s="142"/>
      <c r="T200" s="49"/>
      <c r="AT200" s="17" t="s">
        <v>147</v>
      </c>
      <c r="AU200" s="17" t="s">
        <v>77</v>
      </c>
    </row>
    <row r="201" spans="2:65" s="1" customFormat="1" ht="44.25" customHeight="1" x14ac:dyDescent="0.2">
      <c r="B201" s="127"/>
      <c r="C201" s="128" t="s">
        <v>272</v>
      </c>
      <c r="D201" s="128" t="s">
        <v>141</v>
      </c>
      <c r="E201" s="129" t="s">
        <v>273</v>
      </c>
      <c r="F201" s="130" t="s">
        <v>274</v>
      </c>
      <c r="G201" s="131" t="s">
        <v>275</v>
      </c>
      <c r="H201" s="132">
        <v>70.842420000000018</v>
      </c>
      <c r="I201" s="133">
        <v>200</v>
      </c>
      <c r="J201" s="133">
        <f>ROUND(I201*H201,2)</f>
        <v>14168.48</v>
      </c>
      <c r="K201" s="130" t="s">
        <v>145</v>
      </c>
      <c r="L201" s="29"/>
      <c r="M201" s="134" t="s">
        <v>3</v>
      </c>
      <c r="N201" s="135" t="s">
        <v>39</v>
      </c>
      <c r="O201" s="136">
        <v>0</v>
      </c>
      <c r="P201" s="136">
        <f>O201*H201</f>
        <v>0</v>
      </c>
      <c r="Q201" s="136">
        <v>0</v>
      </c>
      <c r="R201" s="136">
        <f>Q201*H201</f>
        <v>0</v>
      </c>
      <c r="S201" s="136">
        <v>0</v>
      </c>
      <c r="T201" s="137">
        <f>S201*H201</f>
        <v>0</v>
      </c>
      <c r="AR201" s="138" t="s">
        <v>146</v>
      </c>
      <c r="AT201" s="138" t="s">
        <v>141</v>
      </c>
      <c r="AU201" s="138" t="s">
        <v>77</v>
      </c>
      <c r="AY201" s="17" t="s">
        <v>139</v>
      </c>
      <c r="BE201" s="139">
        <f>IF(N201="základní",J201,0)</f>
        <v>14168.48</v>
      </c>
      <c r="BF201" s="139">
        <f>IF(N201="snížená",J201,0)</f>
        <v>0</v>
      </c>
      <c r="BG201" s="139">
        <f>IF(N201="zákl. přenesená",J201,0)</f>
        <v>0</v>
      </c>
      <c r="BH201" s="139">
        <f>IF(N201="sníž. přenesená",J201,0)</f>
        <v>0</v>
      </c>
      <c r="BI201" s="139">
        <f>IF(N201="nulová",J201,0)</f>
        <v>0</v>
      </c>
      <c r="BJ201" s="17" t="s">
        <v>75</v>
      </c>
      <c r="BK201" s="139">
        <f>ROUND(I201*H201,2)</f>
        <v>14168.48</v>
      </c>
      <c r="BL201" s="17" t="s">
        <v>146</v>
      </c>
      <c r="BM201" s="138" t="s">
        <v>276</v>
      </c>
    </row>
    <row r="202" spans="2:65" s="1" customFormat="1" x14ac:dyDescent="0.2">
      <c r="B202" s="29"/>
      <c r="D202" s="140" t="s">
        <v>147</v>
      </c>
      <c r="F202" s="141" t="s">
        <v>277</v>
      </c>
      <c r="L202" s="29"/>
      <c r="M202" s="142"/>
      <c r="T202" s="49"/>
      <c r="AT202" s="17" t="s">
        <v>147</v>
      </c>
      <c r="AU202" s="17" t="s">
        <v>77</v>
      </c>
    </row>
    <row r="203" spans="2:65" s="12" customFormat="1" x14ac:dyDescent="0.2">
      <c r="B203" s="143"/>
      <c r="D203" s="144" t="s">
        <v>149</v>
      </c>
      <c r="E203" s="145" t="s">
        <v>3</v>
      </c>
      <c r="F203" s="146" t="s">
        <v>278</v>
      </c>
      <c r="H203" s="147"/>
      <c r="L203" s="143"/>
      <c r="M203" s="148"/>
      <c r="T203" s="149"/>
      <c r="AT203" s="145" t="s">
        <v>149</v>
      </c>
      <c r="AU203" s="145" t="s">
        <v>77</v>
      </c>
      <c r="AV203" s="12" t="s">
        <v>77</v>
      </c>
      <c r="AW203" s="12" t="s">
        <v>30</v>
      </c>
      <c r="AX203" s="12" t="s">
        <v>68</v>
      </c>
      <c r="AY203" s="145" t="s">
        <v>139</v>
      </c>
    </row>
    <row r="204" spans="2:65" s="13" customFormat="1" x14ac:dyDescent="0.2">
      <c r="B204" s="150"/>
      <c r="D204" s="144" t="s">
        <v>149</v>
      </c>
      <c r="E204" s="151" t="s">
        <v>3</v>
      </c>
      <c r="F204" s="152" t="s">
        <v>151</v>
      </c>
      <c r="H204" s="153"/>
      <c r="L204" s="150"/>
      <c r="M204" s="154"/>
      <c r="T204" s="155"/>
      <c r="AT204" s="151" t="s">
        <v>149</v>
      </c>
      <c r="AU204" s="151" t="s">
        <v>77</v>
      </c>
      <c r="AV204" s="13" t="s">
        <v>146</v>
      </c>
      <c r="AW204" s="13" t="s">
        <v>30</v>
      </c>
      <c r="AX204" s="13" t="s">
        <v>75</v>
      </c>
      <c r="AY204" s="151" t="s">
        <v>139</v>
      </c>
    </row>
    <row r="205" spans="2:65" s="1" customFormat="1" ht="44.25" customHeight="1" x14ac:dyDescent="0.2">
      <c r="B205" s="127"/>
      <c r="C205" s="128" t="s">
        <v>279</v>
      </c>
      <c r="D205" s="128" t="s">
        <v>141</v>
      </c>
      <c r="E205" s="129" t="s">
        <v>280</v>
      </c>
      <c r="F205" s="130" t="s">
        <v>281</v>
      </c>
      <c r="G205" s="131" t="s">
        <v>195</v>
      </c>
      <c r="H205" s="132">
        <v>0</v>
      </c>
      <c r="I205" s="133">
        <v>118</v>
      </c>
      <c r="J205" s="133">
        <f>ROUND(I205*H205,2)</f>
        <v>0</v>
      </c>
      <c r="K205" s="130" t="s">
        <v>145</v>
      </c>
      <c r="L205" s="29"/>
      <c r="M205" s="134" t="s">
        <v>3</v>
      </c>
      <c r="N205" s="135" t="s">
        <v>39</v>
      </c>
      <c r="O205" s="136">
        <v>0.32800000000000001</v>
      </c>
      <c r="P205" s="136">
        <f>O205*H205</f>
        <v>0</v>
      </c>
      <c r="Q205" s="136">
        <v>0</v>
      </c>
      <c r="R205" s="136">
        <f>Q205*H205</f>
        <v>0</v>
      </c>
      <c r="S205" s="136">
        <v>0</v>
      </c>
      <c r="T205" s="137">
        <f>S205*H205</f>
        <v>0</v>
      </c>
      <c r="AR205" s="138" t="s">
        <v>146</v>
      </c>
      <c r="AT205" s="138" t="s">
        <v>141</v>
      </c>
      <c r="AU205" s="138" t="s">
        <v>77</v>
      </c>
      <c r="AY205" s="17" t="s">
        <v>139</v>
      </c>
      <c r="BE205" s="139">
        <f>IF(N205="základní",J205,0)</f>
        <v>0</v>
      </c>
      <c r="BF205" s="139">
        <f>IF(N205="snížená",J205,0)</f>
        <v>0</v>
      </c>
      <c r="BG205" s="139">
        <f>IF(N205="zákl. přenesená",J205,0)</f>
        <v>0</v>
      </c>
      <c r="BH205" s="139">
        <f>IF(N205="sníž. přenesená",J205,0)</f>
        <v>0</v>
      </c>
      <c r="BI205" s="139">
        <f>IF(N205="nulová",J205,0)</f>
        <v>0</v>
      </c>
      <c r="BJ205" s="17" t="s">
        <v>75</v>
      </c>
      <c r="BK205" s="139">
        <f>ROUND(I205*H205,2)</f>
        <v>0</v>
      </c>
      <c r="BL205" s="17" t="s">
        <v>146</v>
      </c>
      <c r="BM205" s="138" t="s">
        <v>282</v>
      </c>
    </row>
    <row r="206" spans="2:65" s="1" customFormat="1" x14ac:dyDescent="0.2">
      <c r="B206" s="29"/>
      <c r="D206" s="140" t="s">
        <v>147</v>
      </c>
      <c r="F206" s="141" t="s">
        <v>283</v>
      </c>
      <c r="L206" s="29"/>
      <c r="M206" s="142"/>
      <c r="T206" s="49"/>
      <c r="AT206" s="17" t="s">
        <v>147</v>
      </c>
      <c r="AU206" s="17" t="s">
        <v>77</v>
      </c>
    </row>
    <row r="207" spans="2:65" s="14" customFormat="1" x14ac:dyDescent="0.2">
      <c r="B207" s="156"/>
      <c r="D207" s="144" t="s">
        <v>149</v>
      </c>
      <c r="E207" s="157" t="s">
        <v>3</v>
      </c>
      <c r="F207" s="158" t="s">
        <v>202</v>
      </c>
      <c r="H207" s="157"/>
      <c r="L207" s="156"/>
      <c r="M207" s="159"/>
      <c r="T207" s="160"/>
      <c r="AT207" s="157" t="s">
        <v>149</v>
      </c>
      <c r="AU207" s="157" t="s">
        <v>77</v>
      </c>
      <c r="AV207" s="14" t="s">
        <v>75</v>
      </c>
      <c r="AW207" s="14" t="s">
        <v>30</v>
      </c>
      <c r="AX207" s="14" t="s">
        <v>68</v>
      </c>
      <c r="AY207" s="157" t="s">
        <v>139</v>
      </c>
    </row>
    <row r="208" spans="2:65" s="12" customFormat="1" x14ac:dyDescent="0.2">
      <c r="B208" s="143"/>
      <c r="D208" s="144" t="s">
        <v>149</v>
      </c>
      <c r="E208" s="145" t="s">
        <v>3</v>
      </c>
      <c r="F208" s="146" t="s">
        <v>284</v>
      </c>
      <c r="H208" s="147"/>
      <c r="L208" s="143"/>
      <c r="M208" s="148"/>
      <c r="T208" s="149"/>
      <c r="AT208" s="145" t="s">
        <v>149</v>
      </c>
      <c r="AU208" s="145" t="s">
        <v>77</v>
      </c>
      <c r="AV208" s="12" t="s">
        <v>77</v>
      </c>
      <c r="AW208" s="12" t="s">
        <v>30</v>
      </c>
      <c r="AX208" s="12" t="s">
        <v>68</v>
      </c>
      <c r="AY208" s="145" t="s">
        <v>139</v>
      </c>
    </row>
    <row r="209" spans="2:65" s="14" customFormat="1" x14ac:dyDescent="0.2">
      <c r="B209" s="156"/>
      <c r="D209" s="144" t="s">
        <v>149</v>
      </c>
      <c r="E209" s="157" t="s">
        <v>3</v>
      </c>
      <c r="F209" s="158" t="s">
        <v>285</v>
      </c>
      <c r="H209" s="157"/>
      <c r="L209" s="156"/>
      <c r="M209" s="159"/>
      <c r="T209" s="160"/>
      <c r="AT209" s="157" t="s">
        <v>149</v>
      </c>
      <c r="AU209" s="157" t="s">
        <v>77</v>
      </c>
      <c r="AV209" s="14" t="s">
        <v>75</v>
      </c>
      <c r="AW209" s="14" t="s">
        <v>30</v>
      </c>
      <c r="AX209" s="14" t="s">
        <v>68</v>
      </c>
      <c r="AY209" s="157" t="s">
        <v>139</v>
      </c>
    </row>
    <row r="210" spans="2:65" s="12" customFormat="1" x14ac:dyDescent="0.2">
      <c r="B210" s="143"/>
      <c r="D210" s="144" t="s">
        <v>149</v>
      </c>
      <c r="E210" s="145" t="s">
        <v>3</v>
      </c>
      <c r="F210" s="146" t="s">
        <v>286</v>
      </c>
      <c r="H210" s="147"/>
      <c r="L210" s="143"/>
      <c r="M210" s="148"/>
      <c r="T210" s="149"/>
      <c r="AT210" s="145" t="s">
        <v>149</v>
      </c>
      <c r="AU210" s="145" t="s">
        <v>77</v>
      </c>
      <c r="AV210" s="12" t="s">
        <v>77</v>
      </c>
      <c r="AW210" s="12" t="s">
        <v>30</v>
      </c>
      <c r="AX210" s="12" t="s">
        <v>68</v>
      </c>
      <c r="AY210" s="145" t="s">
        <v>139</v>
      </c>
    </row>
    <row r="211" spans="2:65" s="13" customFormat="1" x14ac:dyDescent="0.2">
      <c r="B211" s="150"/>
      <c r="D211" s="144" t="s">
        <v>149</v>
      </c>
      <c r="E211" s="151" t="s">
        <v>3</v>
      </c>
      <c r="F211" s="152" t="s">
        <v>151</v>
      </c>
      <c r="H211" s="153">
        <v>0</v>
      </c>
      <c r="L211" s="150"/>
      <c r="M211" s="154"/>
      <c r="T211" s="155"/>
      <c r="AT211" s="151" t="s">
        <v>149</v>
      </c>
      <c r="AU211" s="151" t="s">
        <v>77</v>
      </c>
      <c r="AV211" s="13" t="s">
        <v>146</v>
      </c>
      <c r="AW211" s="13" t="s">
        <v>30</v>
      </c>
      <c r="AX211" s="13" t="s">
        <v>75</v>
      </c>
      <c r="AY211" s="151" t="s">
        <v>139</v>
      </c>
    </row>
    <row r="212" spans="2:65" s="1" customFormat="1" ht="16.5" customHeight="1" x14ac:dyDescent="0.2">
      <c r="B212" s="127"/>
      <c r="C212" s="161" t="s">
        <v>207</v>
      </c>
      <c r="D212" s="161" t="s">
        <v>287</v>
      </c>
      <c r="E212" s="162" t="s">
        <v>288</v>
      </c>
      <c r="F212" s="163" t="s">
        <v>289</v>
      </c>
      <c r="G212" s="164" t="s">
        <v>275</v>
      </c>
      <c r="H212" s="165">
        <v>0</v>
      </c>
      <c r="I212" s="166">
        <v>488</v>
      </c>
      <c r="J212" s="166">
        <f>ROUND(I212*H212,2)</f>
        <v>0</v>
      </c>
      <c r="K212" s="163" t="s">
        <v>145</v>
      </c>
      <c r="L212" s="167"/>
      <c r="M212" s="168" t="s">
        <v>3</v>
      </c>
      <c r="N212" s="169" t="s">
        <v>39</v>
      </c>
      <c r="O212" s="136">
        <v>0</v>
      </c>
      <c r="P212" s="136">
        <f>O212*H212</f>
        <v>0</v>
      </c>
      <c r="Q212" s="136">
        <v>1</v>
      </c>
      <c r="R212" s="136">
        <f>Q212*H212</f>
        <v>0</v>
      </c>
      <c r="S212" s="136">
        <v>0</v>
      </c>
      <c r="T212" s="137">
        <f>S212*H212</f>
        <v>0</v>
      </c>
      <c r="AR212" s="138" t="s">
        <v>165</v>
      </c>
      <c r="AT212" s="138" t="s">
        <v>287</v>
      </c>
      <c r="AU212" s="138" t="s">
        <v>77</v>
      </c>
      <c r="AY212" s="17" t="s">
        <v>139</v>
      </c>
      <c r="BE212" s="139">
        <f>IF(N212="základní",J212,0)</f>
        <v>0</v>
      </c>
      <c r="BF212" s="139">
        <f>IF(N212="snížená",J212,0)</f>
        <v>0</v>
      </c>
      <c r="BG212" s="139">
        <f>IF(N212="zákl. přenesená",J212,0)</f>
        <v>0</v>
      </c>
      <c r="BH212" s="139">
        <f>IF(N212="sníž. přenesená",J212,0)</f>
        <v>0</v>
      </c>
      <c r="BI212" s="139">
        <f>IF(N212="nulová",J212,0)</f>
        <v>0</v>
      </c>
      <c r="BJ212" s="17" t="s">
        <v>75</v>
      </c>
      <c r="BK212" s="139">
        <f>ROUND(I212*H212,2)</f>
        <v>0</v>
      </c>
      <c r="BL212" s="17" t="s">
        <v>146</v>
      </c>
      <c r="BM212" s="138" t="s">
        <v>290</v>
      </c>
    </row>
    <row r="213" spans="2:65" s="12" customFormat="1" x14ac:dyDescent="0.2">
      <c r="B213" s="143"/>
      <c r="D213" s="144" t="s">
        <v>149</v>
      </c>
      <c r="E213" s="145" t="s">
        <v>3</v>
      </c>
      <c r="F213" s="146" t="s">
        <v>291</v>
      </c>
      <c r="H213" s="147"/>
      <c r="L213" s="143"/>
      <c r="M213" s="148"/>
      <c r="T213" s="149"/>
      <c r="AT213" s="145" t="s">
        <v>149</v>
      </c>
      <c r="AU213" s="145" t="s">
        <v>77</v>
      </c>
      <c r="AV213" s="12" t="s">
        <v>77</v>
      </c>
      <c r="AW213" s="12" t="s">
        <v>30</v>
      </c>
      <c r="AX213" s="12" t="s">
        <v>68</v>
      </c>
      <c r="AY213" s="145" t="s">
        <v>139</v>
      </c>
    </row>
    <row r="214" spans="2:65" s="13" customFormat="1" x14ac:dyDescent="0.2">
      <c r="B214" s="150"/>
      <c r="D214" s="144" t="s">
        <v>149</v>
      </c>
      <c r="E214" s="151" t="s">
        <v>3</v>
      </c>
      <c r="F214" s="152" t="s">
        <v>151</v>
      </c>
      <c r="H214" s="153"/>
      <c r="L214" s="150"/>
      <c r="M214" s="154"/>
      <c r="T214" s="155"/>
      <c r="AT214" s="151" t="s">
        <v>149</v>
      </c>
      <c r="AU214" s="151" t="s">
        <v>77</v>
      </c>
      <c r="AV214" s="13" t="s">
        <v>146</v>
      </c>
      <c r="AW214" s="13" t="s">
        <v>30</v>
      </c>
      <c r="AX214" s="13" t="s">
        <v>75</v>
      </c>
      <c r="AY214" s="151" t="s">
        <v>139</v>
      </c>
    </row>
    <row r="215" spans="2:65" s="1" customFormat="1" ht="66.75" customHeight="1" x14ac:dyDescent="0.2">
      <c r="B215" s="127"/>
      <c r="C215" s="128" t="s">
        <v>292</v>
      </c>
      <c r="D215" s="128" t="s">
        <v>141</v>
      </c>
      <c r="E215" s="129" t="s">
        <v>293</v>
      </c>
      <c r="F215" s="130" t="s">
        <v>294</v>
      </c>
      <c r="G215" s="131" t="s">
        <v>195</v>
      </c>
      <c r="H215" s="132">
        <v>0</v>
      </c>
      <c r="I215" s="133">
        <v>443</v>
      </c>
      <c r="J215" s="133">
        <f>ROUND(I215*H215,2)</f>
        <v>0</v>
      </c>
      <c r="K215" s="130" t="s">
        <v>145</v>
      </c>
      <c r="L215" s="29"/>
      <c r="M215" s="134" t="s">
        <v>3</v>
      </c>
      <c r="N215" s="135" t="s">
        <v>39</v>
      </c>
      <c r="O215" s="136">
        <v>1.7889999999999999</v>
      </c>
      <c r="P215" s="136">
        <f>O215*H215</f>
        <v>0</v>
      </c>
      <c r="Q215" s="136">
        <v>0</v>
      </c>
      <c r="R215" s="136">
        <f>Q215*H215</f>
        <v>0</v>
      </c>
      <c r="S215" s="136">
        <v>0</v>
      </c>
      <c r="T215" s="137">
        <f>S215*H215</f>
        <v>0</v>
      </c>
      <c r="AR215" s="138" t="s">
        <v>146</v>
      </c>
      <c r="AT215" s="138" t="s">
        <v>141</v>
      </c>
      <c r="AU215" s="138" t="s">
        <v>77</v>
      </c>
      <c r="AY215" s="17" t="s">
        <v>139</v>
      </c>
      <c r="BE215" s="139">
        <f>IF(N215="základní",J215,0)</f>
        <v>0</v>
      </c>
      <c r="BF215" s="139">
        <f>IF(N215="snížená",J215,0)</f>
        <v>0</v>
      </c>
      <c r="BG215" s="139">
        <f>IF(N215="zákl. přenesená",J215,0)</f>
        <v>0</v>
      </c>
      <c r="BH215" s="139">
        <f>IF(N215="sníž. přenesená",J215,0)</f>
        <v>0</v>
      </c>
      <c r="BI215" s="139">
        <f>IF(N215="nulová",J215,0)</f>
        <v>0</v>
      </c>
      <c r="BJ215" s="17" t="s">
        <v>75</v>
      </c>
      <c r="BK215" s="139">
        <f>ROUND(I215*H215,2)</f>
        <v>0</v>
      </c>
      <c r="BL215" s="17" t="s">
        <v>146</v>
      </c>
      <c r="BM215" s="138" t="s">
        <v>295</v>
      </c>
    </row>
    <row r="216" spans="2:65" s="1" customFormat="1" x14ac:dyDescent="0.2">
      <c r="B216" s="29"/>
      <c r="D216" s="140" t="s">
        <v>147</v>
      </c>
      <c r="F216" s="141" t="s">
        <v>296</v>
      </c>
      <c r="L216" s="29"/>
      <c r="M216" s="142"/>
      <c r="T216" s="49"/>
      <c r="AT216" s="17" t="s">
        <v>147</v>
      </c>
      <c r="AU216" s="17" t="s">
        <v>77</v>
      </c>
    </row>
    <row r="217" spans="2:65" s="14" customFormat="1" x14ac:dyDescent="0.2">
      <c r="B217" s="156"/>
      <c r="D217" s="144" t="s">
        <v>149</v>
      </c>
      <c r="E217" s="157" t="s">
        <v>3</v>
      </c>
      <c r="F217" s="158" t="s">
        <v>202</v>
      </c>
      <c r="H217" s="157" t="s">
        <v>3</v>
      </c>
      <c r="L217" s="156"/>
      <c r="M217" s="159"/>
      <c r="T217" s="160"/>
      <c r="AT217" s="157" t="s">
        <v>149</v>
      </c>
      <c r="AU217" s="157" t="s">
        <v>77</v>
      </c>
      <c r="AV217" s="14" t="s">
        <v>75</v>
      </c>
      <c r="AW217" s="14" t="s">
        <v>30</v>
      </c>
      <c r="AX217" s="14" t="s">
        <v>68</v>
      </c>
      <c r="AY217" s="157" t="s">
        <v>139</v>
      </c>
    </row>
    <row r="218" spans="2:65" s="12" customFormat="1" x14ac:dyDescent="0.2">
      <c r="B218" s="143"/>
      <c r="D218" s="144" t="s">
        <v>149</v>
      </c>
      <c r="E218" s="145" t="s">
        <v>3</v>
      </c>
      <c r="F218" s="146" t="s">
        <v>297</v>
      </c>
      <c r="H218" s="147"/>
      <c r="L218" s="143"/>
      <c r="M218" s="148"/>
      <c r="T218" s="149"/>
      <c r="AT218" s="145" t="s">
        <v>149</v>
      </c>
      <c r="AU218" s="145" t="s">
        <v>77</v>
      </c>
      <c r="AV218" s="12" t="s">
        <v>77</v>
      </c>
      <c r="AW218" s="12" t="s">
        <v>30</v>
      </c>
      <c r="AX218" s="12" t="s">
        <v>68</v>
      </c>
      <c r="AY218" s="145" t="s">
        <v>139</v>
      </c>
    </row>
    <row r="219" spans="2:65" s="13" customFormat="1" x14ac:dyDescent="0.2">
      <c r="B219" s="150"/>
      <c r="D219" s="144" t="s">
        <v>149</v>
      </c>
      <c r="E219" s="151" t="s">
        <v>3</v>
      </c>
      <c r="F219" s="152" t="s">
        <v>151</v>
      </c>
      <c r="H219" s="153"/>
      <c r="L219" s="150"/>
      <c r="M219" s="154"/>
      <c r="T219" s="155"/>
      <c r="AT219" s="151" t="s">
        <v>149</v>
      </c>
      <c r="AU219" s="151" t="s">
        <v>77</v>
      </c>
      <c r="AV219" s="13" t="s">
        <v>146</v>
      </c>
      <c r="AW219" s="13" t="s">
        <v>30</v>
      </c>
      <c r="AX219" s="13" t="s">
        <v>75</v>
      </c>
      <c r="AY219" s="151" t="s">
        <v>139</v>
      </c>
    </row>
    <row r="220" spans="2:65" s="1" customFormat="1" ht="16.5" customHeight="1" x14ac:dyDescent="0.2">
      <c r="B220" s="127"/>
      <c r="C220" s="161" t="s">
        <v>298</v>
      </c>
      <c r="D220" s="161" t="s">
        <v>287</v>
      </c>
      <c r="E220" s="162" t="s">
        <v>299</v>
      </c>
      <c r="F220" s="163" t="s">
        <v>300</v>
      </c>
      <c r="G220" s="164" t="s">
        <v>275</v>
      </c>
      <c r="H220" s="165">
        <v>0</v>
      </c>
      <c r="I220" s="166">
        <v>457</v>
      </c>
      <c r="J220" s="166">
        <f>ROUND(I220*H220,2)</f>
        <v>0</v>
      </c>
      <c r="K220" s="163" t="s">
        <v>145</v>
      </c>
      <c r="L220" s="167"/>
      <c r="M220" s="168" t="s">
        <v>3</v>
      </c>
      <c r="N220" s="169" t="s">
        <v>39</v>
      </c>
      <c r="O220" s="136">
        <v>0</v>
      </c>
      <c r="P220" s="136">
        <f>O220*H220</f>
        <v>0</v>
      </c>
      <c r="Q220" s="136">
        <v>1</v>
      </c>
      <c r="R220" s="136">
        <f>Q220*H220</f>
        <v>0</v>
      </c>
      <c r="S220" s="136">
        <v>0</v>
      </c>
      <c r="T220" s="137">
        <f>S220*H220</f>
        <v>0</v>
      </c>
      <c r="AR220" s="138" t="s">
        <v>165</v>
      </c>
      <c r="AT220" s="138" t="s">
        <v>287</v>
      </c>
      <c r="AU220" s="138" t="s">
        <v>77</v>
      </c>
      <c r="AY220" s="17" t="s">
        <v>139</v>
      </c>
      <c r="BE220" s="139">
        <f>IF(N220="základní",J220,0)</f>
        <v>0</v>
      </c>
      <c r="BF220" s="139">
        <f>IF(N220="snížená",J220,0)</f>
        <v>0</v>
      </c>
      <c r="BG220" s="139">
        <f>IF(N220="zákl. přenesená",J220,0)</f>
        <v>0</v>
      </c>
      <c r="BH220" s="139">
        <f>IF(N220="sníž. přenesená",J220,0)</f>
        <v>0</v>
      </c>
      <c r="BI220" s="139">
        <f>IF(N220="nulová",J220,0)</f>
        <v>0</v>
      </c>
      <c r="BJ220" s="17" t="s">
        <v>75</v>
      </c>
      <c r="BK220" s="139">
        <f>ROUND(I220*H220,2)</f>
        <v>0</v>
      </c>
      <c r="BL220" s="17" t="s">
        <v>146</v>
      </c>
      <c r="BM220" s="138" t="s">
        <v>301</v>
      </c>
    </row>
    <row r="221" spans="2:65" s="1" customFormat="1" ht="33" customHeight="1" x14ac:dyDescent="0.2">
      <c r="B221" s="127"/>
      <c r="C221" s="128" t="s">
        <v>302</v>
      </c>
      <c r="D221" s="128" t="s">
        <v>141</v>
      </c>
      <c r="E221" s="129" t="s">
        <v>303</v>
      </c>
      <c r="F221" s="130" t="s">
        <v>304</v>
      </c>
      <c r="G221" s="131" t="s">
        <v>144</v>
      </c>
      <c r="H221" s="132">
        <v>191.46600000000001</v>
      </c>
      <c r="I221" s="133">
        <v>55</v>
      </c>
      <c r="J221" s="133">
        <f>ROUND(I221*H221,2)</f>
        <v>10530.63</v>
      </c>
      <c r="K221" s="130" t="s">
        <v>145</v>
      </c>
      <c r="L221" s="29"/>
      <c r="M221" s="134" t="s">
        <v>3</v>
      </c>
      <c r="N221" s="135" t="s">
        <v>39</v>
      </c>
      <c r="O221" s="136">
        <v>2.5000000000000001E-2</v>
      </c>
      <c r="P221" s="136">
        <f>O221*H221</f>
        <v>4.7866500000000007</v>
      </c>
      <c r="Q221" s="136">
        <v>0</v>
      </c>
      <c r="R221" s="136">
        <f>Q221*H221</f>
        <v>0</v>
      </c>
      <c r="S221" s="136">
        <v>0</v>
      </c>
      <c r="T221" s="137">
        <f>S221*H221</f>
        <v>0</v>
      </c>
      <c r="AR221" s="138" t="s">
        <v>146</v>
      </c>
      <c r="AT221" s="138" t="s">
        <v>141</v>
      </c>
      <c r="AU221" s="138" t="s">
        <v>77</v>
      </c>
      <c r="AY221" s="17" t="s">
        <v>139</v>
      </c>
      <c r="BE221" s="139">
        <f>IF(N221="základní",J221,0)</f>
        <v>10530.63</v>
      </c>
      <c r="BF221" s="139">
        <f>IF(N221="snížená",J221,0)</f>
        <v>0</v>
      </c>
      <c r="BG221" s="139">
        <f>IF(N221="zákl. přenesená",J221,0)</f>
        <v>0</v>
      </c>
      <c r="BH221" s="139">
        <f>IF(N221="sníž. přenesená",J221,0)</f>
        <v>0</v>
      </c>
      <c r="BI221" s="139">
        <f>IF(N221="nulová",J221,0)</f>
        <v>0</v>
      </c>
      <c r="BJ221" s="17" t="s">
        <v>75</v>
      </c>
      <c r="BK221" s="139">
        <f>ROUND(I221*H221,2)</f>
        <v>10530.63</v>
      </c>
      <c r="BL221" s="17" t="s">
        <v>146</v>
      </c>
      <c r="BM221" s="138" t="s">
        <v>305</v>
      </c>
    </row>
    <row r="222" spans="2:65" s="1" customFormat="1" x14ac:dyDescent="0.2">
      <c r="B222" s="29"/>
      <c r="D222" s="140" t="s">
        <v>147</v>
      </c>
      <c r="F222" s="141" t="s">
        <v>306</v>
      </c>
      <c r="L222" s="29"/>
      <c r="M222" s="142"/>
      <c r="T222" s="49"/>
      <c r="AT222" s="17" t="s">
        <v>147</v>
      </c>
      <c r="AU222" s="17" t="s">
        <v>77</v>
      </c>
    </row>
    <row r="223" spans="2:65" s="11" customFormat="1" ht="22.95" customHeight="1" x14ac:dyDescent="0.25">
      <c r="B223" s="116"/>
      <c r="D223" s="117" t="s">
        <v>67</v>
      </c>
      <c r="E223" s="125" t="s">
        <v>157</v>
      </c>
      <c r="F223" s="125" t="s">
        <v>307</v>
      </c>
      <c r="J223" s="126">
        <f>BK223</f>
        <v>0</v>
      </c>
      <c r="L223" s="116"/>
      <c r="M223" s="120"/>
      <c r="P223" s="121">
        <f>SUM(P224:P225)</f>
        <v>0</v>
      </c>
      <c r="R223" s="121">
        <f>SUM(R224:R225)</f>
        <v>0</v>
      </c>
      <c r="T223" s="122">
        <f>SUM(T224:T225)</f>
        <v>0</v>
      </c>
      <c r="AR223" s="117" t="s">
        <v>75</v>
      </c>
      <c r="AT223" s="123" t="s">
        <v>67</v>
      </c>
      <c r="AU223" s="123" t="s">
        <v>75</v>
      </c>
      <c r="AY223" s="117" t="s">
        <v>139</v>
      </c>
      <c r="BK223" s="124">
        <f>SUM(BK224:BK225)</f>
        <v>0</v>
      </c>
    </row>
    <row r="224" spans="2:65" s="1" customFormat="1" ht="24.15" customHeight="1" x14ac:dyDescent="0.2">
      <c r="B224" s="127"/>
      <c r="C224" s="128" t="s">
        <v>213</v>
      </c>
      <c r="D224" s="128" t="s">
        <v>141</v>
      </c>
      <c r="E224" s="129" t="s">
        <v>308</v>
      </c>
      <c r="F224" s="130" t="s">
        <v>309</v>
      </c>
      <c r="G224" s="131" t="s">
        <v>180</v>
      </c>
      <c r="H224" s="132">
        <v>0</v>
      </c>
      <c r="I224" s="133">
        <v>40</v>
      </c>
      <c r="J224" s="133">
        <f>ROUND(I224*H224,2)</f>
        <v>0</v>
      </c>
      <c r="K224" s="130" t="s">
        <v>145</v>
      </c>
      <c r="L224" s="29"/>
      <c r="M224" s="134" t="s">
        <v>3</v>
      </c>
      <c r="N224" s="135" t="s">
        <v>39</v>
      </c>
      <c r="O224" s="136">
        <v>8.5000000000000006E-2</v>
      </c>
      <c r="P224" s="136">
        <f>O224*H224</f>
        <v>0</v>
      </c>
      <c r="Q224" s="136">
        <v>0</v>
      </c>
      <c r="R224" s="136">
        <f>Q224*H224</f>
        <v>0</v>
      </c>
      <c r="S224" s="136">
        <v>0</v>
      </c>
      <c r="T224" s="137">
        <f>S224*H224</f>
        <v>0</v>
      </c>
      <c r="AR224" s="138" t="s">
        <v>146</v>
      </c>
      <c r="AT224" s="138" t="s">
        <v>141</v>
      </c>
      <c r="AU224" s="138" t="s">
        <v>77</v>
      </c>
      <c r="AY224" s="17" t="s">
        <v>139</v>
      </c>
      <c r="BE224" s="139">
        <f>IF(N224="základní",J224,0)</f>
        <v>0</v>
      </c>
      <c r="BF224" s="139">
        <f>IF(N224="snížená",J224,0)</f>
        <v>0</v>
      </c>
      <c r="BG224" s="139">
        <f>IF(N224="zákl. přenesená",J224,0)</f>
        <v>0</v>
      </c>
      <c r="BH224" s="139">
        <f>IF(N224="sníž. přenesená",J224,0)</f>
        <v>0</v>
      </c>
      <c r="BI224" s="139">
        <f>IF(N224="nulová",J224,0)</f>
        <v>0</v>
      </c>
      <c r="BJ224" s="17" t="s">
        <v>75</v>
      </c>
      <c r="BK224" s="139">
        <f>ROUND(I224*H224,2)</f>
        <v>0</v>
      </c>
      <c r="BL224" s="17" t="s">
        <v>146</v>
      </c>
      <c r="BM224" s="138" t="s">
        <v>310</v>
      </c>
    </row>
    <row r="225" spans="2:65" s="1" customFormat="1" x14ac:dyDescent="0.2">
      <c r="B225" s="29"/>
      <c r="D225" s="140" t="s">
        <v>147</v>
      </c>
      <c r="F225" s="141" t="s">
        <v>311</v>
      </c>
      <c r="L225" s="29"/>
      <c r="M225" s="142"/>
      <c r="T225" s="49"/>
      <c r="AT225" s="17" t="s">
        <v>147</v>
      </c>
      <c r="AU225" s="17" t="s">
        <v>77</v>
      </c>
    </row>
    <row r="226" spans="2:65" s="11" customFormat="1" ht="22.95" customHeight="1" x14ac:dyDescent="0.25">
      <c r="B226" s="116"/>
      <c r="D226" s="117" t="s">
        <v>67</v>
      </c>
      <c r="E226" s="125" t="s">
        <v>146</v>
      </c>
      <c r="F226" s="125" t="s">
        <v>312</v>
      </c>
      <c r="J226" s="126">
        <f>BK226</f>
        <v>0</v>
      </c>
      <c r="L226" s="116"/>
      <c r="M226" s="120"/>
      <c r="P226" s="121">
        <f>SUM(P227:P242)</f>
        <v>0</v>
      </c>
      <c r="R226" s="121">
        <f>SUM(R227:R242)</f>
        <v>0</v>
      </c>
      <c r="T226" s="122">
        <f>SUM(T227:T242)</f>
        <v>0</v>
      </c>
      <c r="AR226" s="117" t="s">
        <v>75</v>
      </c>
      <c r="AT226" s="123" t="s">
        <v>67</v>
      </c>
      <c r="AU226" s="123" t="s">
        <v>75</v>
      </c>
      <c r="AY226" s="117" t="s">
        <v>139</v>
      </c>
      <c r="BK226" s="124">
        <f>SUM(BK227:BK242)</f>
        <v>0</v>
      </c>
    </row>
    <row r="227" spans="2:65" s="1" customFormat="1" ht="33" customHeight="1" x14ac:dyDescent="0.2">
      <c r="B227" s="127"/>
      <c r="C227" s="128" t="s">
        <v>313</v>
      </c>
      <c r="D227" s="128" t="s">
        <v>141</v>
      </c>
      <c r="E227" s="129" t="s">
        <v>314</v>
      </c>
      <c r="F227" s="130" t="s">
        <v>315</v>
      </c>
      <c r="G227" s="131" t="s">
        <v>195</v>
      </c>
      <c r="H227" s="132">
        <v>0</v>
      </c>
      <c r="I227" s="133">
        <v>904</v>
      </c>
      <c r="J227" s="133">
        <f>ROUND(I227*H227,2)</f>
        <v>0</v>
      </c>
      <c r="K227" s="130" t="s">
        <v>145</v>
      </c>
      <c r="L227" s="29"/>
      <c r="M227" s="134" t="s">
        <v>3</v>
      </c>
      <c r="N227" s="135" t="s">
        <v>39</v>
      </c>
      <c r="O227" s="136">
        <v>1.3169999999999999</v>
      </c>
      <c r="P227" s="136">
        <f>O227*H227</f>
        <v>0</v>
      </c>
      <c r="Q227" s="136">
        <v>1.8907700000000001</v>
      </c>
      <c r="R227" s="136">
        <f>Q227*H227</f>
        <v>0</v>
      </c>
      <c r="S227" s="136">
        <v>0</v>
      </c>
      <c r="T227" s="137">
        <f>S227*H227</f>
        <v>0</v>
      </c>
      <c r="AR227" s="138" t="s">
        <v>146</v>
      </c>
      <c r="AT227" s="138" t="s">
        <v>141</v>
      </c>
      <c r="AU227" s="138" t="s">
        <v>77</v>
      </c>
      <c r="AY227" s="17" t="s">
        <v>139</v>
      </c>
      <c r="BE227" s="139">
        <f>IF(N227="základní",J227,0)</f>
        <v>0</v>
      </c>
      <c r="BF227" s="139">
        <f>IF(N227="snížená",J227,0)</f>
        <v>0</v>
      </c>
      <c r="BG227" s="139">
        <f>IF(N227="zákl. přenesená",J227,0)</f>
        <v>0</v>
      </c>
      <c r="BH227" s="139">
        <f>IF(N227="sníž. přenesená",J227,0)</f>
        <v>0</v>
      </c>
      <c r="BI227" s="139">
        <f>IF(N227="nulová",J227,0)</f>
        <v>0</v>
      </c>
      <c r="BJ227" s="17" t="s">
        <v>75</v>
      </c>
      <c r="BK227" s="139">
        <f>ROUND(I227*H227,2)</f>
        <v>0</v>
      </c>
      <c r="BL227" s="17" t="s">
        <v>146</v>
      </c>
      <c r="BM227" s="138" t="s">
        <v>316</v>
      </c>
    </row>
    <row r="228" spans="2:65" s="1" customFormat="1" x14ac:dyDescent="0.2">
      <c r="B228" s="29"/>
      <c r="D228" s="140" t="s">
        <v>147</v>
      </c>
      <c r="F228" s="141" t="s">
        <v>317</v>
      </c>
      <c r="L228" s="29"/>
      <c r="M228" s="142"/>
      <c r="T228" s="49"/>
      <c r="AT228" s="17" t="s">
        <v>147</v>
      </c>
      <c r="AU228" s="17" t="s">
        <v>77</v>
      </c>
    </row>
    <row r="229" spans="2:65" s="14" customFormat="1" x14ac:dyDescent="0.2">
      <c r="B229" s="156"/>
      <c r="D229" s="144" t="s">
        <v>149</v>
      </c>
      <c r="E229" s="157" t="s">
        <v>3</v>
      </c>
      <c r="F229" s="158" t="s">
        <v>202</v>
      </c>
      <c r="H229" s="157"/>
      <c r="L229" s="156"/>
      <c r="M229" s="159"/>
      <c r="T229" s="160"/>
      <c r="AT229" s="157" t="s">
        <v>149</v>
      </c>
      <c r="AU229" s="157" t="s">
        <v>77</v>
      </c>
      <c r="AV229" s="14" t="s">
        <v>75</v>
      </c>
      <c r="AW229" s="14" t="s">
        <v>30</v>
      </c>
      <c r="AX229" s="14" t="s">
        <v>68</v>
      </c>
      <c r="AY229" s="157" t="s">
        <v>139</v>
      </c>
    </row>
    <row r="230" spans="2:65" s="12" customFormat="1" x14ac:dyDescent="0.2">
      <c r="B230" s="143"/>
      <c r="D230" s="144" t="s">
        <v>149</v>
      </c>
      <c r="E230" s="145" t="s">
        <v>3</v>
      </c>
      <c r="F230" s="146" t="s">
        <v>318</v>
      </c>
      <c r="H230" s="147"/>
      <c r="L230" s="143"/>
      <c r="M230" s="148"/>
      <c r="T230" s="149"/>
      <c r="AT230" s="145" t="s">
        <v>149</v>
      </c>
      <c r="AU230" s="145" t="s">
        <v>77</v>
      </c>
      <c r="AV230" s="12" t="s">
        <v>77</v>
      </c>
      <c r="AW230" s="12" t="s">
        <v>30</v>
      </c>
      <c r="AX230" s="12" t="s">
        <v>68</v>
      </c>
      <c r="AY230" s="145" t="s">
        <v>139</v>
      </c>
    </row>
    <row r="231" spans="2:65" s="14" customFormat="1" x14ac:dyDescent="0.2">
      <c r="B231" s="156"/>
      <c r="D231" s="144" t="s">
        <v>149</v>
      </c>
      <c r="E231" s="157" t="s">
        <v>3</v>
      </c>
      <c r="F231" s="158" t="s">
        <v>209</v>
      </c>
      <c r="H231" s="157"/>
      <c r="L231" s="156"/>
      <c r="M231" s="159"/>
      <c r="T231" s="160"/>
      <c r="AT231" s="157" t="s">
        <v>149</v>
      </c>
      <c r="AU231" s="157" t="s">
        <v>77</v>
      </c>
      <c r="AV231" s="14" t="s">
        <v>75</v>
      </c>
      <c r="AW231" s="14" t="s">
        <v>30</v>
      </c>
      <c r="AX231" s="14" t="s">
        <v>68</v>
      </c>
      <c r="AY231" s="157" t="s">
        <v>139</v>
      </c>
    </row>
    <row r="232" spans="2:65" s="12" customFormat="1" x14ac:dyDescent="0.2">
      <c r="B232" s="143"/>
      <c r="D232" s="144" t="s">
        <v>149</v>
      </c>
      <c r="E232" s="145" t="s">
        <v>3</v>
      </c>
      <c r="F232" s="146" t="s">
        <v>319</v>
      </c>
      <c r="H232" s="147"/>
      <c r="L232" s="143"/>
      <c r="M232" s="148"/>
      <c r="T232" s="149"/>
      <c r="AT232" s="145" t="s">
        <v>149</v>
      </c>
      <c r="AU232" s="145" t="s">
        <v>77</v>
      </c>
      <c r="AV232" s="12" t="s">
        <v>77</v>
      </c>
      <c r="AW232" s="12" t="s">
        <v>30</v>
      </c>
      <c r="AX232" s="12" t="s">
        <v>68</v>
      </c>
      <c r="AY232" s="145" t="s">
        <v>139</v>
      </c>
    </row>
    <row r="233" spans="2:65" s="13" customFormat="1" x14ac:dyDescent="0.2">
      <c r="B233" s="150"/>
      <c r="D233" s="144" t="s">
        <v>149</v>
      </c>
      <c r="E233" s="151" t="s">
        <v>3</v>
      </c>
      <c r="F233" s="152" t="s">
        <v>151</v>
      </c>
      <c r="H233" s="153"/>
      <c r="L233" s="150"/>
      <c r="M233" s="154"/>
      <c r="T233" s="155"/>
      <c r="AT233" s="151" t="s">
        <v>149</v>
      </c>
      <c r="AU233" s="151" t="s">
        <v>77</v>
      </c>
      <c r="AV233" s="13" t="s">
        <v>146</v>
      </c>
      <c r="AW233" s="13" t="s">
        <v>30</v>
      </c>
      <c r="AX233" s="13" t="s">
        <v>75</v>
      </c>
      <c r="AY233" s="151" t="s">
        <v>139</v>
      </c>
    </row>
    <row r="234" spans="2:65" s="1" customFormat="1" ht="49.2" customHeight="1" x14ac:dyDescent="0.2">
      <c r="B234" s="127"/>
      <c r="C234" s="128" t="s">
        <v>219</v>
      </c>
      <c r="D234" s="128" t="s">
        <v>141</v>
      </c>
      <c r="E234" s="129" t="s">
        <v>320</v>
      </c>
      <c r="F234" s="130" t="s">
        <v>321</v>
      </c>
      <c r="G234" s="131" t="s">
        <v>195</v>
      </c>
      <c r="H234" s="132">
        <v>0</v>
      </c>
      <c r="I234" s="133">
        <v>3640</v>
      </c>
      <c r="J234" s="133">
        <f>ROUND(I234*H234,2)</f>
        <v>0</v>
      </c>
      <c r="K234" s="130" t="s">
        <v>145</v>
      </c>
      <c r="L234" s="29"/>
      <c r="M234" s="134" t="s">
        <v>3</v>
      </c>
      <c r="N234" s="135" t="s">
        <v>39</v>
      </c>
      <c r="O234" s="136">
        <v>1.4650000000000001</v>
      </c>
      <c r="P234" s="136">
        <f>O234*H234</f>
        <v>0</v>
      </c>
      <c r="Q234" s="136">
        <v>2.3010199999999998</v>
      </c>
      <c r="R234" s="136">
        <f>Q234*H234</f>
        <v>0</v>
      </c>
      <c r="S234" s="136">
        <v>0</v>
      </c>
      <c r="T234" s="137">
        <f>S234*H234</f>
        <v>0</v>
      </c>
      <c r="AR234" s="138" t="s">
        <v>146</v>
      </c>
      <c r="AT234" s="138" t="s">
        <v>141</v>
      </c>
      <c r="AU234" s="138" t="s">
        <v>77</v>
      </c>
      <c r="AY234" s="17" t="s">
        <v>139</v>
      </c>
      <c r="BE234" s="139">
        <f>IF(N234="základní",J234,0)</f>
        <v>0</v>
      </c>
      <c r="BF234" s="139">
        <f>IF(N234="snížená",J234,0)</f>
        <v>0</v>
      </c>
      <c r="BG234" s="139">
        <f>IF(N234="zákl. přenesená",J234,0)</f>
        <v>0</v>
      </c>
      <c r="BH234" s="139">
        <f>IF(N234="sníž. přenesená",J234,0)</f>
        <v>0</v>
      </c>
      <c r="BI234" s="139">
        <f>IF(N234="nulová",J234,0)</f>
        <v>0</v>
      </c>
      <c r="BJ234" s="17" t="s">
        <v>75</v>
      </c>
      <c r="BK234" s="139">
        <f>ROUND(I234*H234,2)</f>
        <v>0</v>
      </c>
      <c r="BL234" s="17" t="s">
        <v>146</v>
      </c>
      <c r="BM234" s="138" t="s">
        <v>322</v>
      </c>
    </row>
    <row r="235" spans="2:65" s="1" customFormat="1" x14ac:dyDescent="0.2">
      <c r="B235" s="29"/>
      <c r="D235" s="140" t="s">
        <v>147</v>
      </c>
      <c r="F235" s="141" t="s">
        <v>323</v>
      </c>
      <c r="L235" s="29"/>
      <c r="M235" s="142"/>
      <c r="T235" s="49"/>
      <c r="AT235" s="17" t="s">
        <v>147</v>
      </c>
      <c r="AU235" s="17" t="s">
        <v>77</v>
      </c>
    </row>
    <row r="236" spans="2:65" s="14" customFormat="1" x14ac:dyDescent="0.2">
      <c r="B236" s="156"/>
      <c r="D236" s="144" t="s">
        <v>149</v>
      </c>
      <c r="E236" s="157" t="s">
        <v>3</v>
      </c>
      <c r="F236" s="158" t="s">
        <v>209</v>
      </c>
      <c r="H236" s="157"/>
      <c r="L236" s="156"/>
      <c r="M236" s="159"/>
      <c r="T236" s="160"/>
      <c r="AT236" s="157" t="s">
        <v>149</v>
      </c>
      <c r="AU236" s="157" t="s">
        <v>77</v>
      </c>
      <c r="AV236" s="14" t="s">
        <v>75</v>
      </c>
      <c r="AW236" s="14" t="s">
        <v>30</v>
      </c>
      <c r="AX236" s="14" t="s">
        <v>68</v>
      </c>
      <c r="AY236" s="157" t="s">
        <v>139</v>
      </c>
    </row>
    <row r="237" spans="2:65" s="12" customFormat="1" x14ac:dyDescent="0.2">
      <c r="B237" s="143"/>
      <c r="D237" s="144" t="s">
        <v>149</v>
      </c>
      <c r="E237" s="145" t="s">
        <v>3</v>
      </c>
      <c r="F237" s="146" t="s">
        <v>324</v>
      </c>
      <c r="H237" s="147"/>
      <c r="L237" s="143"/>
      <c r="M237" s="148"/>
      <c r="T237" s="149"/>
      <c r="AT237" s="145" t="s">
        <v>149</v>
      </c>
      <c r="AU237" s="145" t="s">
        <v>77</v>
      </c>
      <c r="AV237" s="12" t="s">
        <v>77</v>
      </c>
      <c r="AW237" s="12" t="s">
        <v>30</v>
      </c>
      <c r="AX237" s="12" t="s">
        <v>68</v>
      </c>
      <c r="AY237" s="145" t="s">
        <v>139</v>
      </c>
    </row>
    <row r="238" spans="2:65" s="13" customFormat="1" x14ac:dyDescent="0.2">
      <c r="B238" s="150"/>
      <c r="D238" s="144" t="s">
        <v>149</v>
      </c>
      <c r="E238" s="151" t="s">
        <v>3</v>
      </c>
      <c r="F238" s="152" t="s">
        <v>151</v>
      </c>
      <c r="H238" s="153"/>
      <c r="L238" s="150"/>
      <c r="M238" s="154"/>
      <c r="T238" s="155"/>
      <c r="AT238" s="151" t="s">
        <v>149</v>
      </c>
      <c r="AU238" s="151" t="s">
        <v>77</v>
      </c>
      <c r="AV238" s="13" t="s">
        <v>146</v>
      </c>
      <c r="AW238" s="13" t="s">
        <v>30</v>
      </c>
      <c r="AX238" s="13" t="s">
        <v>75</v>
      </c>
      <c r="AY238" s="151" t="s">
        <v>139</v>
      </c>
    </row>
    <row r="239" spans="2:65" s="1" customFormat="1" ht="24.15" customHeight="1" x14ac:dyDescent="0.2">
      <c r="B239" s="127"/>
      <c r="C239" s="128" t="s">
        <v>325</v>
      </c>
      <c r="D239" s="128" t="s">
        <v>141</v>
      </c>
      <c r="E239" s="129" t="s">
        <v>326</v>
      </c>
      <c r="F239" s="130" t="s">
        <v>327</v>
      </c>
      <c r="G239" s="131" t="s">
        <v>275</v>
      </c>
      <c r="H239" s="132">
        <v>0</v>
      </c>
      <c r="I239" s="133">
        <v>41840</v>
      </c>
      <c r="J239" s="133">
        <f>ROUND(I239*H239,2)</f>
        <v>0</v>
      </c>
      <c r="K239" s="130" t="s">
        <v>145</v>
      </c>
      <c r="L239" s="29"/>
      <c r="M239" s="134" t="s">
        <v>3</v>
      </c>
      <c r="N239" s="135" t="s">
        <v>39</v>
      </c>
      <c r="O239" s="136">
        <v>15.231</v>
      </c>
      <c r="P239" s="136">
        <f>O239*H239</f>
        <v>0</v>
      </c>
      <c r="Q239" s="136">
        <v>1.06277</v>
      </c>
      <c r="R239" s="136">
        <f>Q239*H239</f>
        <v>0</v>
      </c>
      <c r="S239" s="136">
        <v>0</v>
      </c>
      <c r="T239" s="137">
        <f>S239*H239</f>
        <v>0</v>
      </c>
      <c r="AR239" s="138" t="s">
        <v>146</v>
      </c>
      <c r="AT239" s="138" t="s">
        <v>141</v>
      </c>
      <c r="AU239" s="138" t="s">
        <v>77</v>
      </c>
      <c r="AY239" s="17" t="s">
        <v>139</v>
      </c>
      <c r="BE239" s="139">
        <f>IF(N239="základní",J239,0)</f>
        <v>0</v>
      </c>
      <c r="BF239" s="139">
        <f>IF(N239="snížená",J239,0)</f>
        <v>0</v>
      </c>
      <c r="BG239" s="139">
        <f>IF(N239="zákl. přenesená",J239,0)</f>
        <v>0</v>
      </c>
      <c r="BH239" s="139">
        <f>IF(N239="sníž. přenesená",J239,0)</f>
        <v>0</v>
      </c>
      <c r="BI239" s="139">
        <f>IF(N239="nulová",J239,0)</f>
        <v>0</v>
      </c>
      <c r="BJ239" s="17" t="s">
        <v>75</v>
      </c>
      <c r="BK239" s="139">
        <f>ROUND(I239*H239,2)</f>
        <v>0</v>
      </c>
      <c r="BL239" s="17" t="s">
        <v>146</v>
      </c>
      <c r="BM239" s="138" t="s">
        <v>328</v>
      </c>
    </row>
    <row r="240" spans="2:65" s="1" customFormat="1" x14ac:dyDescent="0.2">
      <c r="B240" s="29"/>
      <c r="D240" s="140" t="s">
        <v>147</v>
      </c>
      <c r="F240" s="141" t="s">
        <v>329</v>
      </c>
      <c r="L240" s="29"/>
      <c r="M240" s="142"/>
      <c r="T240" s="49"/>
      <c r="AT240" s="17" t="s">
        <v>147</v>
      </c>
      <c r="AU240" s="17" t="s">
        <v>77</v>
      </c>
    </row>
    <row r="241" spans="2:65" s="12" customFormat="1" x14ac:dyDescent="0.2">
      <c r="B241" s="143"/>
      <c r="D241" s="144" t="s">
        <v>149</v>
      </c>
      <c r="E241" s="145" t="s">
        <v>3</v>
      </c>
      <c r="F241" s="146" t="s">
        <v>330</v>
      </c>
      <c r="H241" s="147"/>
      <c r="L241" s="143"/>
      <c r="M241" s="148"/>
      <c r="T241" s="149"/>
      <c r="AT241" s="145" t="s">
        <v>149</v>
      </c>
      <c r="AU241" s="145" t="s">
        <v>77</v>
      </c>
      <c r="AV241" s="12" t="s">
        <v>77</v>
      </c>
      <c r="AW241" s="12" t="s">
        <v>30</v>
      </c>
      <c r="AX241" s="12" t="s">
        <v>68</v>
      </c>
      <c r="AY241" s="145" t="s">
        <v>139</v>
      </c>
    </row>
    <row r="242" spans="2:65" s="13" customFormat="1" x14ac:dyDescent="0.2">
      <c r="B242" s="150"/>
      <c r="D242" s="144" t="s">
        <v>149</v>
      </c>
      <c r="E242" s="151" t="s">
        <v>3</v>
      </c>
      <c r="F242" s="152" t="s">
        <v>151</v>
      </c>
      <c r="H242" s="153"/>
      <c r="L242" s="150"/>
      <c r="M242" s="154"/>
      <c r="T242" s="155"/>
      <c r="AT242" s="151" t="s">
        <v>149</v>
      </c>
      <c r="AU242" s="151" t="s">
        <v>77</v>
      </c>
      <c r="AV242" s="13" t="s">
        <v>146</v>
      </c>
      <c r="AW242" s="13" t="s">
        <v>30</v>
      </c>
      <c r="AX242" s="13" t="s">
        <v>75</v>
      </c>
      <c r="AY242" s="151" t="s">
        <v>139</v>
      </c>
    </row>
    <row r="243" spans="2:65" s="11" customFormat="1" ht="22.95" customHeight="1" x14ac:dyDescent="0.25">
      <c r="B243" s="116"/>
      <c r="D243" s="117" t="s">
        <v>67</v>
      </c>
      <c r="E243" s="125" t="s">
        <v>167</v>
      </c>
      <c r="F243" s="125" t="s">
        <v>331</v>
      </c>
      <c r="J243" s="126">
        <f>BK243</f>
        <v>384232.61</v>
      </c>
      <c r="L243" s="116"/>
      <c r="M243" s="120"/>
      <c r="P243" s="121">
        <f>SUM(P244:P317)</f>
        <v>191.23768200000004</v>
      </c>
      <c r="R243" s="121">
        <f>SUM(R244:R317)</f>
        <v>237.02901095999999</v>
      </c>
      <c r="T243" s="122">
        <f>SUM(T244:T317)</f>
        <v>0</v>
      </c>
      <c r="AR243" s="117" t="s">
        <v>75</v>
      </c>
      <c r="AT243" s="123" t="s">
        <v>67</v>
      </c>
      <c r="AU243" s="123" t="s">
        <v>75</v>
      </c>
      <c r="AY243" s="117" t="s">
        <v>139</v>
      </c>
      <c r="BK243" s="124">
        <f>SUM(BK244:BK317)</f>
        <v>384232.61</v>
      </c>
    </row>
    <row r="244" spans="2:65" s="1" customFormat="1" ht="37.950000000000003" customHeight="1" x14ac:dyDescent="0.2">
      <c r="B244" s="127"/>
      <c r="C244" s="128" t="s">
        <v>223</v>
      </c>
      <c r="D244" s="128" t="s">
        <v>141</v>
      </c>
      <c r="E244" s="129" t="s">
        <v>332</v>
      </c>
      <c r="F244" s="130" t="s">
        <v>333</v>
      </c>
      <c r="G244" s="131" t="s">
        <v>144</v>
      </c>
      <c r="H244" s="132">
        <v>191.46600000000001</v>
      </c>
      <c r="I244" s="133">
        <v>88</v>
      </c>
      <c r="J244" s="133">
        <f>ROUND(I244*H244,2)</f>
        <v>16849.009999999998</v>
      </c>
      <c r="K244" s="130" t="s">
        <v>145</v>
      </c>
      <c r="L244" s="29"/>
      <c r="M244" s="134" t="s">
        <v>3</v>
      </c>
      <c r="N244" s="135" t="s">
        <v>39</v>
      </c>
      <c r="O244" s="136">
        <v>3.1E-2</v>
      </c>
      <c r="P244" s="136">
        <f>O244*H244</f>
        <v>5.9354459999999998</v>
      </c>
      <c r="Q244" s="136">
        <v>0.23</v>
      </c>
      <c r="R244" s="136">
        <f>Q244*H244</f>
        <v>44.037180000000006</v>
      </c>
      <c r="S244" s="136">
        <v>0</v>
      </c>
      <c r="T244" s="137">
        <f>S244*H244</f>
        <v>0</v>
      </c>
      <c r="AR244" s="138" t="s">
        <v>146</v>
      </c>
      <c r="AT244" s="138" t="s">
        <v>141</v>
      </c>
      <c r="AU244" s="138" t="s">
        <v>77</v>
      </c>
      <c r="AY244" s="17" t="s">
        <v>139</v>
      </c>
      <c r="BE244" s="139">
        <f>IF(N244="základní",J244,0)</f>
        <v>16849.009999999998</v>
      </c>
      <c r="BF244" s="139">
        <f>IF(N244="snížená",J244,0)</f>
        <v>0</v>
      </c>
      <c r="BG244" s="139">
        <f>IF(N244="zákl. přenesená",J244,0)</f>
        <v>0</v>
      </c>
      <c r="BH244" s="139">
        <f>IF(N244="sníž. přenesená",J244,0)</f>
        <v>0</v>
      </c>
      <c r="BI244" s="139">
        <f>IF(N244="nulová",J244,0)</f>
        <v>0</v>
      </c>
      <c r="BJ244" s="17" t="s">
        <v>75</v>
      </c>
      <c r="BK244" s="139">
        <f>ROUND(I244*H244,2)</f>
        <v>16849.009999999998</v>
      </c>
      <c r="BL244" s="17" t="s">
        <v>146</v>
      </c>
      <c r="BM244" s="138" t="s">
        <v>334</v>
      </c>
    </row>
    <row r="245" spans="2:65" s="1" customFormat="1" x14ac:dyDescent="0.2">
      <c r="B245" s="29"/>
      <c r="D245" s="140" t="s">
        <v>147</v>
      </c>
      <c r="F245" s="141" t="s">
        <v>335</v>
      </c>
      <c r="L245" s="29"/>
      <c r="M245" s="142"/>
      <c r="T245" s="49"/>
      <c r="AT245" s="17" t="s">
        <v>147</v>
      </c>
      <c r="AU245" s="17" t="s">
        <v>77</v>
      </c>
    </row>
    <row r="246" spans="2:65" s="12" customFormat="1" x14ac:dyDescent="0.2">
      <c r="B246" s="143"/>
      <c r="D246" s="144" t="s">
        <v>149</v>
      </c>
      <c r="E246" s="145" t="s">
        <v>3</v>
      </c>
      <c r="F246" s="146" t="s">
        <v>336</v>
      </c>
      <c r="H246" s="147">
        <v>30.8</v>
      </c>
      <c r="L246" s="143"/>
      <c r="M246" s="148"/>
      <c r="T246" s="149"/>
      <c r="AT246" s="145" t="s">
        <v>149</v>
      </c>
      <c r="AU246" s="145" t="s">
        <v>77</v>
      </c>
      <c r="AV246" s="12" t="s">
        <v>77</v>
      </c>
      <c r="AW246" s="12" t="s">
        <v>30</v>
      </c>
      <c r="AX246" s="12" t="s">
        <v>68</v>
      </c>
      <c r="AY246" s="145" t="s">
        <v>139</v>
      </c>
    </row>
    <row r="247" spans="2:65" s="12" customFormat="1" x14ac:dyDescent="0.2">
      <c r="B247" s="143"/>
      <c r="D247" s="144" t="s">
        <v>149</v>
      </c>
      <c r="E247" s="145" t="s">
        <v>3</v>
      </c>
      <c r="F247" s="146" t="s">
        <v>337</v>
      </c>
      <c r="H247" s="147">
        <v>8.3000000000000007</v>
      </c>
      <c r="L247" s="143"/>
      <c r="M247" s="148"/>
      <c r="T247" s="149"/>
      <c r="AT247" s="145" t="s">
        <v>149</v>
      </c>
      <c r="AU247" s="145" t="s">
        <v>77</v>
      </c>
      <c r="AV247" s="12" t="s">
        <v>77</v>
      </c>
      <c r="AW247" s="12" t="s">
        <v>30</v>
      </c>
      <c r="AX247" s="12" t="s">
        <v>68</v>
      </c>
      <c r="AY247" s="145" t="s">
        <v>139</v>
      </c>
    </row>
    <row r="248" spans="2:65" s="12" customFormat="1" x14ac:dyDescent="0.2">
      <c r="B248" s="143"/>
      <c r="D248" s="144" t="s">
        <v>149</v>
      </c>
      <c r="E248" s="145" t="s">
        <v>3</v>
      </c>
      <c r="F248" s="146" t="s">
        <v>338</v>
      </c>
      <c r="H248" s="147">
        <v>123.1</v>
      </c>
      <c r="L248" s="143"/>
      <c r="M248" s="148"/>
      <c r="T248" s="149"/>
      <c r="AT248" s="145" t="s">
        <v>149</v>
      </c>
      <c r="AU248" s="145" t="s">
        <v>77</v>
      </c>
      <c r="AV248" s="12" t="s">
        <v>77</v>
      </c>
      <c r="AW248" s="12" t="s">
        <v>30</v>
      </c>
      <c r="AX248" s="12" t="s">
        <v>68</v>
      </c>
      <c r="AY248" s="145" t="s">
        <v>139</v>
      </c>
    </row>
    <row r="249" spans="2:65" s="12" customFormat="1" ht="30.6" x14ac:dyDescent="0.2">
      <c r="B249" s="143"/>
      <c r="D249" s="144" t="s">
        <v>149</v>
      </c>
      <c r="E249" s="145" t="s">
        <v>3</v>
      </c>
      <c r="F249" s="146" t="s">
        <v>339</v>
      </c>
      <c r="H249" s="147">
        <v>12.166</v>
      </c>
      <c r="L249" s="143"/>
      <c r="M249" s="148"/>
      <c r="T249" s="149"/>
      <c r="AT249" s="145" t="s">
        <v>149</v>
      </c>
      <c r="AU249" s="145" t="s">
        <v>77</v>
      </c>
      <c r="AV249" s="12" t="s">
        <v>77</v>
      </c>
      <c r="AW249" s="12" t="s">
        <v>30</v>
      </c>
      <c r="AX249" s="12" t="s">
        <v>68</v>
      </c>
      <c r="AY249" s="145" t="s">
        <v>139</v>
      </c>
    </row>
    <row r="250" spans="2:65" s="12" customFormat="1" x14ac:dyDescent="0.2">
      <c r="B250" s="143"/>
      <c r="D250" s="144" t="s">
        <v>149</v>
      </c>
      <c r="E250" s="145" t="s">
        <v>3</v>
      </c>
      <c r="F250" s="146" t="s">
        <v>340</v>
      </c>
      <c r="H250" s="147">
        <v>17.100000000000001</v>
      </c>
      <c r="L250" s="143"/>
      <c r="M250" s="148"/>
      <c r="T250" s="149"/>
      <c r="AT250" s="145" t="s">
        <v>149</v>
      </c>
      <c r="AU250" s="145" t="s">
        <v>77</v>
      </c>
      <c r="AV250" s="12" t="s">
        <v>77</v>
      </c>
      <c r="AW250" s="12" t="s">
        <v>30</v>
      </c>
      <c r="AX250" s="12" t="s">
        <v>68</v>
      </c>
      <c r="AY250" s="145" t="s">
        <v>139</v>
      </c>
    </row>
    <row r="251" spans="2:65" s="13" customFormat="1" x14ac:dyDescent="0.2">
      <c r="B251" s="150"/>
      <c r="D251" s="144" t="s">
        <v>149</v>
      </c>
      <c r="E251" s="151" t="s">
        <v>3</v>
      </c>
      <c r="F251" s="152" t="s">
        <v>151</v>
      </c>
      <c r="H251" s="153">
        <v>191.46599999999998</v>
      </c>
      <c r="L251" s="150"/>
      <c r="M251" s="154"/>
      <c r="T251" s="155"/>
      <c r="AT251" s="151" t="s">
        <v>149</v>
      </c>
      <c r="AU251" s="151" t="s">
        <v>77</v>
      </c>
      <c r="AV251" s="13" t="s">
        <v>146</v>
      </c>
      <c r="AW251" s="13" t="s">
        <v>30</v>
      </c>
      <c r="AX251" s="13" t="s">
        <v>75</v>
      </c>
      <c r="AY251" s="151" t="s">
        <v>139</v>
      </c>
    </row>
    <row r="252" spans="2:65" s="1" customFormat="1" ht="37.950000000000003" customHeight="1" x14ac:dyDescent="0.2">
      <c r="B252" s="127"/>
      <c r="C252" s="128" t="s">
        <v>341</v>
      </c>
      <c r="D252" s="128" t="s">
        <v>141</v>
      </c>
      <c r="E252" s="129" t="s">
        <v>342</v>
      </c>
      <c r="F252" s="130" t="s">
        <v>343</v>
      </c>
      <c r="G252" s="131" t="s">
        <v>144</v>
      </c>
      <c r="H252" s="132">
        <v>162.19999999999999</v>
      </c>
      <c r="I252" s="133">
        <v>167</v>
      </c>
      <c r="J252" s="133">
        <f>ROUND(I252*H252,2)</f>
        <v>27087.4</v>
      </c>
      <c r="K252" s="130" t="s">
        <v>145</v>
      </c>
      <c r="L252" s="29"/>
      <c r="M252" s="134" t="s">
        <v>3</v>
      </c>
      <c r="N252" s="135" t="s">
        <v>39</v>
      </c>
      <c r="O252" s="136">
        <v>5.0999999999999997E-2</v>
      </c>
      <c r="P252" s="136">
        <f>O252*H252</f>
        <v>8.2721999999999998</v>
      </c>
      <c r="Q252" s="136">
        <v>0.25094</v>
      </c>
      <c r="R252" s="136">
        <f>Q252*H252</f>
        <v>40.702467999999996</v>
      </c>
      <c r="S252" s="136">
        <v>0</v>
      </c>
      <c r="T252" s="137">
        <f>S252*H252</f>
        <v>0</v>
      </c>
      <c r="AR252" s="138" t="s">
        <v>146</v>
      </c>
      <c r="AT252" s="138" t="s">
        <v>141</v>
      </c>
      <c r="AU252" s="138" t="s">
        <v>77</v>
      </c>
      <c r="AY252" s="17" t="s">
        <v>139</v>
      </c>
      <c r="BE252" s="139">
        <f>IF(N252="základní",J252,0)</f>
        <v>27087.4</v>
      </c>
      <c r="BF252" s="139">
        <f>IF(N252="snížená",J252,0)</f>
        <v>0</v>
      </c>
      <c r="BG252" s="139">
        <f>IF(N252="zákl. přenesená",J252,0)</f>
        <v>0</v>
      </c>
      <c r="BH252" s="139">
        <f>IF(N252="sníž. přenesená",J252,0)</f>
        <v>0</v>
      </c>
      <c r="BI252" s="139">
        <f>IF(N252="nulová",J252,0)</f>
        <v>0</v>
      </c>
      <c r="BJ252" s="17" t="s">
        <v>75</v>
      </c>
      <c r="BK252" s="139">
        <f>ROUND(I252*H252,2)</f>
        <v>27087.4</v>
      </c>
      <c r="BL252" s="17" t="s">
        <v>146</v>
      </c>
      <c r="BM252" s="138" t="s">
        <v>344</v>
      </c>
    </row>
    <row r="253" spans="2:65" s="1" customFormat="1" x14ac:dyDescent="0.2">
      <c r="B253" s="29"/>
      <c r="D253" s="140" t="s">
        <v>147</v>
      </c>
      <c r="F253" s="141" t="s">
        <v>345</v>
      </c>
      <c r="L253" s="29"/>
      <c r="M253" s="142"/>
      <c r="T253" s="49"/>
      <c r="AT253" s="17" t="s">
        <v>147</v>
      </c>
      <c r="AU253" s="17" t="s">
        <v>77</v>
      </c>
    </row>
    <row r="254" spans="2:65" s="12" customFormat="1" x14ac:dyDescent="0.2">
      <c r="B254" s="143"/>
      <c r="D254" s="144" t="s">
        <v>149</v>
      </c>
      <c r="E254" s="145" t="s">
        <v>3</v>
      </c>
      <c r="F254" s="146" t="s">
        <v>336</v>
      </c>
      <c r="H254" s="147">
        <v>30.8</v>
      </c>
      <c r="L254" s="143"/>
      <c r="M254" s="148"/>
      <c r="T254" s="149"/>
      <c r="AT254" s="145" t="s">
        <v>149</v>
      </c>
      <c r="AU254" s="145" t="s">
        <v>77</v>
      </c>
      <c r="AV254" s="12" t="s">
        <v>77</v>
      </c>
      <c r="AW254" s="12" t="s">
        <v>30</v>
      </c>
      <c r="AX254" s="12" t="s">
        <v>68</v>
      </c>
      <c r="AY254" s="145" t="s">
        <v>139</v>
      </c>
    </row>
    <row r="255" spans="2:65" s="12" customFormat="1" x14ac:dyDescent="0.2">
      <c r="B255" s="143"/>
      <c r="D255" s="144" t="s">
        <v>149</v>
      </c>
      <c r="E255" s="145" t="s">
        <v>3</v>
      </c>
      <c r="F255" s="146" t="s">
        <v>337</v>
      </c>
      <c r="H255" s="147">
        <v>8.3000000000000007</v>
      </c>
      <c r="L255" s="143"/>
      <c r="M255" s="148"/>
      <c r="T255" s="149"/>
      <c r="AT255" s="145" t="s">
        <v>149</v>
      </c>
      <c r="AU255" s="145" t="s">
        <v>77</v>
      </c>
      <c r="AV255" s="12" t="s">
        <v>77</v>
      </c>
      <c r="AW255" s="12" t="s">
        <v>30</v>
      </c>
      <c r="AX255" s="12" t="s">
        <v>68</v>
      </c>
      <c r="AY255" s="145" t="s">
        <v>139</v>
      </c>
    </row>
    <row r="256" spans="2:65" s="12" customFormat="1" x14ac:dyDescent="0.2">
      <c r="B256" s="143"/>
      <c r="D256" s="144" t="s">
        <v>149</v>
      </c>
      <c r="E256" s="145" t="s">
        <v>3</v>
      </c>
      <c r="F256" s="146" t="s">
        <v>338</v>
      </c>
      <c r="H256" s="147">
        <v>123.1</v>
      </c>
      <c r="L256" s="143"/>
      <c r="M256" s="148"/>
      <c r="T256" s="149"/>
      <c r="AT256" s="145" t="s">
        <v>149</v>
      </c>
      <c r="AU256" s="145" t="s">
        <v>77</v>
      </c>
      <c r="AV256" s="12" t="s">
        <v>77</v>
      </c>
      <c r="AW256" s="12" t="s">
        <v>30</v>
      </c>
      <c r="AX256" s="12" t="s">
        <v>68</v>
      </c>
      <c r="AY256" s="145" t="s">
        <v>139</v>
      </c>
    </row>
    <row r="257" spans="2:65" s="13" customFormat="1" x14ac:dyDescent="0.2">
      <c r="B257" s="150"/>
      <c r="D257" s="144" t="s">
        <v>149</v>
      </c>
      <c r="E257" s="151" t="s">
        <v>3</v>
      </c>
      <c r="F257" s="152" t="s">
        <v>151</v>
      </c>
      <c r="H257" s="153">
        <v>162.19999999999999</v>
      </c>
      <c r="L257" s="150"/>
      <c r="M257" s="154"/>
      <c r="T257" s="155"/>
      <c r="AT257" s="151" t="s">
        <v>149</v>
      </c>
      <c r="AU257" s="151" t="s">
        <v>77</v>
      </c>
      <c r="AV257" s="13" t="s">
        <v>146</v>
      </c>
      <c r="AW257" s="13" t="s">
        <v>30</v>
      </c>
      <c r="AX257" s="13" t="s">
        <v>75</v>
      </c>
      <c r="AY257" s="151" t="s">
        <v>139</v>
      </c>
    </row>
    <row r="258" spans="2:65" s="1" customFormat="1" ht="37.950000000000003" customHeight="1" x14ac:dyDescent="0.2">
      <c r="B258" s="127"/>
      <c r="C258" s="128" t="s">
        <v>228</v>
      </c>
      <c r="D258" s="128" t="s">
        <v>141</v>
      </c>
      <c r="E258" s="129" t="s">
        <v>346</v>
      </c>
      <c r="F258" s="130" t="s">
        <v>347</v>
      </c>
      <c r="G258" s="131" t="s">
        <v>144</v>
      </c>
      <c r="H258" s="132">
        <v>162.19999999999999</v>
      </c>
      <c r="I258" s="133">
        <v>291</v>
      </c>
      <c r="J258" s="133">
        <f>ROUND(I258*H258,2)</f>
        <v>47200.2</v>
      </c>
      <c r="K258" s="130" t="s">
        <v>145</v>
      </c>
      <c r="L258" s="29"/>
      <c r="M258" s="134" t="s">
        <v>3</v>
      </c>
      <c r="N258" s="135" t="s">
        <v>39</v>
      </c>
      <c r="O258" s="136">
        <v>5.7000000000000002E-2</v>
      </c>
      <c r="P258" s="136">
        <f>O258*H258</f>
        <v>9.2454000000000001</v>
      </c>
      <c r="Q258" s="136">
        <v>0.48574000000000001</v>
      </c>
      <c r="R258" s="136">
        <f>Q258*H258</f>
        <v>78.787027999999992</v>
      </c>
      <c r="S258" s="136">
        <v>0</v>
      </c>
      <c r="T258" s="137">
        <f>S258*H258</f>
        <v>0</v>
      </c>
      <c r="AR258" s="138" t="s">
        <v>146</v>
      </c>
      <c r="AT258" s="138" t="s">
        <v>141</v>
      </c>
      <c r="AU258" s="138" t="s">
        <v>77</v>
      </c>
      <c r="AY258" s="17" t="s">
        <v>139</v>
      </c>
      <c r="BE258" s="139">
        <f>IF(N258="základní",J258,0)</f>
        <v>47200.2</v>
      </c>
      <c r="BF258" s="139">
        <f>IF(N258="snížená",J258,0)</f>
        <v>0</v>
      </c>
      <c r="BG258" s="139">
        <f>IF(N258="zákl. přenesená",J258,0)</f>
        <v>0</v>
      </c>
      <c r="BH258" s="139">
        <f>IF(N258="sníž. přenesená",J258,0)</f>
        <v>0</v>
      </c>
      <c r="BI258" s="139">
        <f>IF(N258="nulová",J258,0)</f>
        <v>0</v>
      </c>
      <c r="BJ258" s="17" t="s">
        <v>75</v>
      </c>
      <c r="BK258" s="139">
        <f>ROUND(I258*H258,2)</f>
        <v>47200.2</v>
      </c>
      <c r="BL258" s="17" t="s">
        <v>146</v>
      </c>
      <c r="BM258" s="138" t="s">
        <v>348</v>
      </c>
    </row>
    <row r="259" spans="2:65" s="1" customFormat="1" x14ac:dyDescent="0.2">
      <c r="B259" s="29"/>
      <c r="D259" s="140" t="s">
        <v>147</v>
      </c>
      <c r="F259" s="141" t="s">
        <v>349</v>
      </c>
      <c r="L259" s="29"/>
      <c r="M259" s="142"/>
      <c r="T259" s="49"/>
      <c r="AT259" s="17" t="s">
        <v>147</v>
      </c>
      <c r="AU259" s="17" t="s">
        <v>77</v>
      </c>
    </row>
    <row r="260" spans="2:65" s="12" customFormat="1" x14ac:dyDescent="0.2">
      <c r="B260" s="143"/>
      <c r="D260" s="144" t="s">
        <v>149</v>
      </c>
      <c r="E260" s="145" t="s">
        <v>3</v>
      </c>
      <c r="F260" s="146" t="s">
        <v>350</v>
      </c>
      <c r="H260" s="147"/>
      <c r="L260" s="143"/>
      <c r="M260" s="148"/>
      <c r="T260" s="149"/>
      <c r="AT260" s="145" t="s">
        <v>149</v>
      </c>
      <c r="AU260" s="145" t="s">
        <v>77</v>
      </c>
      <c r="AV260" s="12" t="s">
        <v>77</v>
      </c>
      <c r="AW260" s="12" t="s">
        <v>30</v>
      </c>
      <c r="AX260" s="12" t="s">
        <v>68</v>
      </c>
      <c r="AY260" s="145" t="s">
        <v>139</v>
      </c>
    </row>
    <row r="261" spans="2:65" s="12" customFormat="1" x14ac:dyDescent="0.2">
      <c r="B261" s="143"/>
      <c r="D261" s="144" t="s">
        <v>149</v>
      </c>
      <c r="E261" s="145" t="s">
        <v>3</v>
      </c>
      <c r="F261" s="146" t="s">
        <v>336</v>
      </c>
      <c r="H261" s="147">
        <v>30.8</v>
      </c>
      <c r="L261" s="143"/>
      <c r="M261" s="148"/>
      <c r="T261" s="149"/>
      <c r="AT261" s="145" t="s">
        <v>149</v>
      </c>
      <c r="AU261" s="145" t="s">
        <v>77</v>
      </c>
      <c r="AV261" s="12" t="s">
        <v>77</v>
      </c>
      <c r="AW261" s="12" t="s">
        <v>30</v>
      </c>
      <c r="AX261" s="12" t="s">
        <v>68</v>
      </c>
      <c r="AY261" s="145" t="s">
        <v>139</v>
      </c>
    </row>
    <row r="262" spans="2:65" s="12" customFormat="1" x14ac:dyDescent="0.2">
      <c r="B262" s="143"/>
      <c r="D262" s="144" t="s">
        <v>149</v>
      </c>
      <c r="E262" s="145" t="s">
        <v>3</v>
      </c>
      <c r="F262" s="146" t="s">
        <v>337</v>
      </c>
      <c r="H262" s="147">
        <v>8.3000000000000007</v>
      </c>
      <c r="L262" s="143"/>
      <c r="M262" s="148"/>
      <c r="T262" s="149"/>
      <c r="AT262" s="145" t="s">
        <v>149</v>
      </c>
      <c r="AU262" s="145" t="s">
        <v>77</v>
      </c>
      <c r="AV262" s="12" t="s">
        <v>77</v>
      </c>
      <c r="AW262" s="12" t="s">
        <v>30</v>
      </c>
      <c r="AX262" s="12" t="s">
        <v>68</v>
      </c>
      <c r="AY262" s="145" t="s">
        <v>139</v>
      </c>
    </row>
    <row r="263" spans="2:65" s="12" customFormat="1" x14ac:dyDescent="0.2">
      <c r="B263" s="143"/>
      <c r="D263" s="144" t="s">
        <v>149</v>
      </c>
      <c r="E263" s="145" t="s">
        <v>3</v>
      </c>
      <c r="F263" s="146" t="s">
        <v>338</v>
      </c>
      <c r="H263" s="147">
        <v>123.1</v>
      </c>
      <c r="L263" s="143"/>
      <c r="M263" s="148"/>
      <c r="T263" s="149"/>
      <c r="AT263" s="145" t="s">
        <v>149</v>
      </c>
      <c r="AU263" s="145" t="s">
        <v>77</v>
      </c>
      <c r="AV263" s="12" t="s">
        <v>77</v>
      </c>
      <c r="AW263" s="12" t="s">
        <v>30</v>
      </c>
      <c r="AX263" s="12" t="s">
        <v>68</v>
      </c>
      <c r="AY263" s="145" t="s">
        <v>139</v>
      </c>
    </row>
    <row r="264" spans="2:65" s="13" customFormat="1" x14ac:dyDescent="0.2">
      <c r="B264" s="150"/>
      <c r="D264" s="144" t="s">
        <v>149</v>
      </c>
      <c r="E264" s="151" t="s">
        <v>3</v>
      </c>
      <c r="F264" s="152" t="s">
        <v>151</v>
      </c>
      <c r="H264" s="153">
        <v>162.19999999999999</v>
      </c>
      <c r="L264" s="150"/>
      <c r="M264" s="154"/>
      <c r="T264" s="155"/>
      <c r="AT264" s="151" t="s">
        <v>149</v>
      </c>
      <c r="AU264" s="151" t="s">
        <v>77</v>
      </c>
      <c r="AV264" s="13" t="s">
        <v>146</v>
      </c>
      <c r="AW264" s="13" t="s">
        <v>30</v>
      </c>
      <c r="AX264" s="13" t="s">
        <v>75</v>
      </c>
      <c r="AY264" s="151" t="s">
        <v>139</v>
      </c>
    </row>
    <row r="265" spans="2:65" s="1" customFormat="1" ht="33" customHeight="1" x14ac:dyDescent="0.2">
      <c r="B265" s="127"/>
      <c r="C265" s="128" t="s">
        <v>351</v>
      </c>
      <c r="D265" s="128" t="s">
        <v>141</v>
      </c>
      <c r="E265" s="129" t="s">
        <v>352</v>
      </c>
      <c r="F265" s="130" t="s">
        <v>353</v>
      </c>
      <c r="G265" s="131" t="s">
        <v>144</v>
      </c>
      <c r="H265" s="132">
        <v>11.256</v>
      </c>
      <c r="I265" s="133">
        <v>223</v>
      </c>
      <c r="J265" s="133">
        <f>ROUND(I265*H265,2)</f>
        <v>2510.09</v>
      </c>
      <c r="K265" s="130" t="s">
        <v>145</v>
      </c>
      <c r="L265" s="29"/>
      <c r="M265" s="134" t="s">
        <v>3</v>
      </c>
      <c r="N265" s="135" t="s">
        <v>39</v>
      </c>
      <c r="O265" s="136">
        <v>2.9000000000000001E-2</v>
      </c>
      <c r="P265" s="136">
        <f>O265*H265</f>
        <v>0.32642400000000005</v>
      </c>
      <c r="Q265" s="136">
        <v>0.46</v>
      </c>
      <c r="R265" s="136">
        <f>Q265*H265</f>
        <v>5.1777600000000001</v>
      </c>
      <c r="S265" s="136">
        <v>0</v>
      </c>
      <c r="T265" s="137">
        <f>S265*H265</f>
        <v>0</v>
      </c>
      <c r="AR265" s="138" t="s">
        <v>146</v>
      </c>
      <c r="AT265" s="138" t="s">
        <v>141</v>
      </c>
      <c r="AU265" s="138" t="s">
        <v>77</v>
      </c>
      <c r="AY265" s="17" t="s">
        <v>139</v>
      </c>
      <c r="BE265" s="139">
        <f>IF(N265="základní",J265,0)</f>
        <v>2510.09</v>
      </c>
      <c r="BF265" s="139">
        <f>IF(N265="snížená",J265,0)</f>
        <v>0</v>
      </c>
      <c r="BG265" s="139">
        <f>IF(N265="zákl. přenesená",J265,0)</f>
        <v>0</v>
      </c>
      <c r="BH265" s="139">
        <f>IF(N265="sníž. přenesená",J265,0)</f>
        <v>0</v>
      </c>
      <c r="BI265" s="139">
        <f>IF(N265="nulová",J265,0)</f>
        <v>0</v>
      </c>
      <c r="BJ265" s="17" t="s">
        <v>75</v>
      </c>
      <c r="BK265" s="139">
        <f>ROUND(I265*H265,2)</f>
        <v>2510.09</v>
      </c>
      <c r="BL265" s="17" t="s">
        <v>146</v>
      </c>
      <c r="BM265" s="138" t="s">
        <v>354</v>
      </c>
    </row>
    <row r="266" spans="2:65" s="1" customFormat="1" x14ac:dyDescent="0.2">
      <c r="B266" s="29"/>
      <c r="D266" s="140" t="s">
        <v>147</v>
      </c>
      <c r="F266" s="141" t="s">
        <v>355</v>
      </c>
      <c r="L266" s="29"/>
      <c r="M266" s="142"/>
      <c r="T266" s="49"/>
      <c r="AT266" s="17" t="s">
        <v>147</v>
      </c>
      <c r="AU266" s="17" t="s">
        <v>77</v>
      </c>
    </row>
    <row r="267" spans="2:65" s="12" customFormat="1" x14ac:dyDescent="0.2">
      <c r="B267" s="143"/>
      <c r="D267" s="144" t="s">
        <v>149</v>
      </c>
      <c r="E267" s="145" t="s">
        <v>3</v>
      </c>
      <c r="F267" s="146" t="s">
        <v>356</v>
      </c>
      <c r="H267" s="147"/>
      <c r="L267" s="143"/>
      <c r="M267" s="148"/>
      <c r="T267" s="149"/>
      <c r="AT267" s="145" t="s">
        <v>149</v>
      </c>
      <c r="AU267" s="145" t="s">
        <v>77</v>
      </c>
      <c r="AV267" s="12" t="s">
        <v>77</v>
      </c>
      <c r="AW267" s="12" t="s">
        <v>30</v>
      </c>
      <c r="AX267" s="12" t="s">
        <v>68</v>
      </c>
      <c r="AY267" s="145" t="s">
        <v>139</v>
      </c>
    </row>
    <row r="268" spans="2:65" s="12" customFormat="1" x14ac:dyDescent="0.2">
      <c r="B268" s="143"/>
      <c r="D268" s="144" t="s">
        <v>149</v>
      </c>
      <c r="E268" s="145" t="s">
        <v>3</v>
      </c>
      <c r="F268" s="146" t="s">
        <v>156</v>
      </c>
      <c r="H268" s="147">
        <v>11.256</v>
      </c>
      <c r="L268" s="143"/>
      <c r="M268" s="148"/>
      <c r="T268" s="149"/>
      <c r="AT268" s="145" t="s">
        <v>149</v>
      </c>
      <c r="AU268" s="145" t="s">
        <v>77</v>
      </c>
      <c r="AV268" s="12" t="s">
        <v>77</v>
      </c>
      <c r="AW268" s="12" t="s">
        <v>30</v>
      </c>
      <c r="AX268" s="12" t="s">
        <v>68</v>
      </c>
      <c r="AY268" s="145" t="s">
        <v>139</v>
      </c>
    </row>
    <row r="269" spans="2:65" s="13" customFormat="1" x14ac:dyDescent="0.2">
      <c r="B269" s="150"/>
      <c r="D269" s="144" t="s">
        <v>149</v>
      </c>
      <c r="E269" s="151" t="s">
        <v>3</v>
      </c>
      <c r="F269" s="152" t="s">
        <v>151</v>
      </c>
      <c r="H269" s="153">
        <v>11.256</v>
      </c>
      <c r="L269" s="150"/>
      <c r="M269" s="154"/>
      <c r="T269" s="155"/>
      <c r="AT269" s="151" t="s">
        <v>149</v>
      </c>
      <c r="AU269" s="151" t="s">
        <v>77</v>
      </c>
      <c r="AV269" s="13" t="s">
        <v>146</v>
      </c>
      <c r="AW269" s="13" t="s">
        <v>30</v>
      </c>
      <c r="AX269" s="13" t="s">
        <v>75</v>
      </c>
      <c r="AY269" s="151" t="s">
        <v>139</v>
      </c>
    </row>
    <row r="270" spans="2:65" s="1" customFormat="1" ht="49.2" customHeight="1" x14ac:dyDescent="0.2">
      <c r="B270" s="127"/>
      <c r="C270" s="128" t="s">
        <v>233</v>
      </c>
      <c r="D270" s="128" t="s">
        <v>141</v>
      </c>
      <c r="E270" s="129" t="s">
        <v>357</v>
      </c>
      <c r="F270" s="130" t="s">
        <v>358</v>
      </c>
      <c r="G270" s="131" t="s">
        <v>144</v>
      </c>
      <c r="H270" s="132">
        <v>11.256</v>
      </c>
      <c r="I270" s="133">
        <v>541</v>
      </c>
      <c r="J270" s="133">
        <f>ROUND(I270*H270,2)</f>
        <v>6089.5</v>
      </c>
      <c r="K270" s="130" t="s">
        <v>145</v>
      </c>
      <c r="L270" s="29"/>
      <c r="M270" s="134" t="s">
        <v>3</v>
      </c>
      <c r="N270" s="135" t="s">
        <v>39</v>
      </c>
      <c r="O270" s="136">
        <v>4.8000000000000001E-2</v>
      </c>
      <c r="P270" s="136">
        <f>O270*H270</f>
        <v>0.54028799999999999</v>
      </c>
      <c r="Q270" s="136">
        <v>0.13188</v>
      </c>
      <c r="R270" s="136">
        <f>Q270*H270</f>
        <v>1.48444128</v>
      </c>
      <c r="S270" s="136">
        <v>0</v>
      </c>
      <c r="T270" s="137">
        <f>S270*H270</f>
        <v>0</v>
      </c>
      <c r="AR270" s="138" t="s">
        <v>146</v>
      </c>
      <c r="AT270" s="138" t="s">
        <v>141</v>
      </c>
      <c r="AU270" s="138" t="s">
        <v>77</v>
      </c>
      <c r="AY270" s="17" t="s">
        <v>139</v>
      </c>
      <c r="BE270" s="139">
        <f>IF(N270="základní",J270,0)</f>
        <v>6089.5</v>
      </c>
      <c r="BF270" s="139">
        <f>IF(N270="snížená",J270,0)</f>
        <v>0</v>
      </c>
      <c r="BG270" s="139">
        <f>IF(N270="zákl. přenesená",J270,0)</f>
        <v>0</v>
      </c>
      <c r="BH270" s="139">
        <f>IF(N270="sníž. přenesená",J270,0)</f>
        <v>0</v>
      </c>
      <c r="BI270" s="139">
        <f>IF(N270="nulová",J270,0)</f>
        <v>0</v>
      </c>
      <c r="BJ270" s="17" t="s">
        <v>75</v>
      </c>
      <c r="BK270" s="139">
        <f>ROUND(I270*H270,2)</f>
        <v>6089.5</v>
      </c>
      <c r="BL270" s="17" t="s">
        <v>146</v>
      </c>
      <c r="BM270" s="138" t="s">
        <v>359</v>
      </c>
    </row>
    <row r="271" spans="2:65" s="1" customFormat="1" x14ac:dyDescent="0.2">
      <c r="B271" s="29"/>
      <c r="D271" s="140" t="s">
        <v>147</v>
      </c>
      <c r="F271" s="141" t="s">
        <v>360</v>
      </c>
      <c r="L271" s="29"/>
      <c r="M271" s="142"/>
      <c r="T271" s="49"/>
      <c r="AT271" s="17" t="s">
        <v>147</v>
      </c>
      <c r="AU271" s="17" t="s">
        <v>77</v>
      </c>
    </row>
    <row r="272" spans="2:65" s="12" customFormat="1" x14ac:dyDescent="0.2">
      <c r="B272" s="143"/>
      <c r="D272" s="144" t="s">
        <v>149</v>
      </c>
      <c r="E272" s="145" t="s">
        <v>3</v>
      </c>
      <c r="F272" s="146" t="s">
        <v>356</v>
      </c>
      <c r="H272" s="147"/>
      <c r="L272" s="143"/>
      <c r="M272" s="148"/>
      <c r="T272" s="149"/>
      <c r="AT272" s="145" t="s">
        <v>149</v>
      </c>
      <c r="AU272" s="145" t="s">
        <v>77</v>
      </c>
      <c r="AV272" s="12" t="s">
        <v>77</v>
      </c>
      <c r="AW272" s="12" t="s">
        <v>30</v>
      </c>
      <c r="AX272" s="12" t="s">
        <v>68</v>
      </c>
      <c r="AY272" s="145" t="s">
        <v>139</v>
      </c>
    </row>
    <row r="273" spans="2:65" s="12" customFormat="1" x14ac:dyDescent="0.2">
      <c r="B273" s="143"/>
      <c r="D273" s="144" t="s">
        <v>149</v>
      </c>
      <c r="E273" s="145" t="s">
        <v>3</v>
      </c>
      <c r="F273" s="146" t="s">
        <v>156</v>
      </c>
      <c r="H273" s="147">
        <v>11.256</v>
      </c>
      <c r="L273" s="143"/>
      <c r="M273" s="148"/>
      <c r="T273" s="149"/>
      <c r="AT273" s="145" t="s">
        <v>149</v>
      </c>
      <c r="AU273" s="145" t="s">
        <v>77</v>
      </c>
      <c r="AV273" s="12" t="s">
        <v>77</v>
      </c>
      <c r="AW273" s="12" t="s">
        <v>30</v>
      </c>
      <c r="AX273" s="12" t="s">
        <v>68</v>
      </c>
      <c r="AY273" s="145" t="s">
        <v>139</v>
      </c>
    </row>
    <row r="274" spans="2:65" s="13" customFormat="1" x14ac:dyDescent="0.2">
      <c r="B274" s="150"/>
      <c r="D274" s="144" t="s">
        <v>149</v>
      </c>
      <c r="E274" s="151" t="s">
        <v>3</v>
      </c>
      <c r="F274" s="152" t="s">
        <v>151</v>
      </c>
      <c r="H274" s="153">
        <v>11.256</v>
      </c>
      <c r="L274" s="150"/>
      <c r="M274" s="154"/>
      <c r="T274" s="155"/>
      <c r="AT274" s="151" t="s">
        <v>149</v>
      </c>
      <c r="AU274" s="151" t="s">
        <v>77</v>
      </c>
      <c r="AV274" s="13" t="s">
        <v>146</v>
      </c>
      <c r="AW274" s="13" t="s">
        <v>30</v>
      </c>
      <c r="AX274" s="13" t="s">
        <v>75</v>
      </c>
      <c r="AY274" s="151" t="s">
        <v>139</v>
      </c>
    </row>
    <row r="275" spans="2:65" s="1" customFormat="1" ht="37.950000000000003" customHeight="1" x14ac:dyDescent="0.2">
      <c r="B275" s="127"/>
      <c r="C275" s="128" t="s">
        <v>361</v>
      </c>
      <c r="D275" s="128" t="s">
        <v>141</v>
      </c>
      <c r="E275" s="129" t="s">
        <v>362</v>
      </c>
      <c r="F275" s="130" t="s">
        <v>363</v>
      </c>
      <c r="G275" s="131" t="s">
        <v>144</v>
      </c>
      <c r="H275" s="132">
        <v>11.256</v>
      </c>
      <c r="I275" s="133">
        <v>398</v>
      </c>
      <c r="J275" s="133">
        <f>ROUND(I275*H275,2)</f>
        <v>4479.8900000000003</v>
      </c>
      <c r="K275" s="130" t="s">
        <v>145</v>
      </c>
      <c r="L275" s="29"/>
      <c r="M275" s="134" t="s">
        <v>3</v>
      </c>
      <c r="N275" s="135" t="s">
        <v>39</v>
      </c>
      <c r="O275" s="136">
        <v>2.7E-2</v>
      </c>
      <c r="P275" s="136">
        <f>O275*H275</f>
        <v>0.30391200000000002</v>
      </c>
      <c r="Q275" s="136">
        <v>0.38313999999999998</v>
      </c>
      <c r="R275" s="136">
        <f>Q275*H275</f>
        <v>4.3126238399999997</v>
      </c>
      <c r="S275" s="136">
        <v>0</v>
      </c>
      <c r="T275" s="137">
        <f>S275*H275</f>
        <v>0</v>
      </c>
      <c r="AR275" s="138" t="s">
        <v>146</v>
      </c>
      <c r="AT275" s="138" t="s">
        <v>141</v>
      </c>
      <c r="AU275" s="138" t="s">
        <v>77</v>
      </c>
      <c r="AY275" s="17" t="s">
        <v>139</v>
      </c>
      <c r="BE275" s="139">
        <f>IF(N275="základní",J275,0)</f>
        <v>4479.8900000000003</v>
      </c>
      <c r="BF275" s="139">
        <f>IF(N275="snížená",J275,0)</f>
        <v>0</v>
      </c>
      <c r="BG275" s="139">
        <f>IF(N275="zákl. přenesená",J275,0)</f>
        <v>0</v>
      </c>
      <c r="BH275" s="139">
        <f>IF(N275="sníž. přenesená",J275,0)</f>
        <v>0</v>
      </c>
      <c r="BI275" s="139">
        <f>IF(N275="nulová",J275,0)</f>
        <v>0</v>
      </c>
      <c r="BJ275" s="17" t="s">
        <v>75</v>
      </c>
      <c r="BK275" s="139">
        <f>ROUND(I275*H275,2)</f>
        <v>4479.8900000000003</v>
      </c>
      <c r="BL275" s="17" t="s">
        <v>146</v>
      </c>
      <c r="BM275" s="138" t="s">
        <v>364</v>
      </c>
    </row>
    <row r="276" spans="2:65" s="1" customFormat="1" x14ac:dyDescent="0.2">
      <c r="B276" s="29"/>
      <c r="D276" s="140" t="s">
        <v>147</v>
      </c>
      <c r="F276" s="141" t="s">
        <v>365</v>
      </c>
      <c r="L276" s="29"/>
      <c r="M276" s="142"/>
      <c r="T276" s="49"/>
      <c r="AT276" s="17" t="s">
        <v>147</v>
      </c>
      <c r="AU276" s="17" t="s">
        <v>77</v>
      </c>
    </row>
    <row r="277" spans="2:65" s="12" customFormat="1" x14ac:dyDescent="0.2">
      <c r="B277" s="143"/>
      <c r="D277" s="144" t="s">
        <v>149</v>
      </c>
      <c r="E277" s="145" t="s">
        <v>3</v>
      </c>
      <c r="F277" s="146" t="s">
        <v>356</v>
      </c>
      <c r="H277" s="147"/>
      <c r="L277" s="143"/>
      <c r="M277" s="148"/>
      <c r="T277" s="149"/>
      <c r="AT277" s="145" t="s">
        <v>149</v>
      </c>
      <c r="AU277" s="145" t="s">
        <v>77</v>
      </c>
      <c r="AV277" s="12" t="s">
        <v>77</v>
      </c>
      <c r="AW277" s="12" t="s">
        <v>30</v>
      </c>
      <c r="AX277" s="12" t="s">
        <v>68</v>
      </c>
      <c r="AY277" s="145" t="s">
        <v>139</v>
      </c>
    </row>
    <row r="278" spans="2:65" s="12" customFormat="1" x14ac:dyDescent="0.2">
      <c r="B278" s="143"/>
      <c r="D278" s="144" t="s">
        <v>149</v>
      </c>
      <c r="E278" s="145" t="s">
        <v>3</v>
      </c>
      <c r="F278" s="146" t="s">
        <v>156</v>
      </c>
      <c r="H278" s="147">
        <v>11.256</v>
      </c>
      <c r="L278" s="143"/>
      <c r="M278" s="148"/>
      <c r="T278" s="149"/>
      <c r="AT278" s="145" t="s">
        <v>149</v>
      </c>
      <c r="AU278" s="145" t="s">
        <v>77</v>
      </c>
      <c r="AV278" s="12" t="s">
        <v>77</v>
      </c>
      <c r="AW278" s="12" t="s">
        <v>30</v>
      </c>
      <c r="AX278" s="12" t="s">
        <v>68</v>
      </c>
      <c r="AY278" s="145" t="s">
        <v>139</v>
      </c>
    </row>
    <row r="279" spans="2:65" s="13" customFormat="1" x14ac:dyDescent="0.2">
      <c r="B279" s="150"/>
      <c r="D279" s="144" t="s">
        <v>149</v>
      </c>
      <c r="E279" s="151" t="s">
        <v>3</v>
      </c>
      <c r="F279" s="152" t="s">
        <v>151</v>
      </c>
      <c r="H279" s="153">
        <v>11.256</v>
      </c>
      <c r="L279" s="150"/>
      <c r="M279" s="154"/>
      <c r="T279" s="155"/>
      <c r="AT279" s="151" t="s">
        <v>149</v>
      </c>
      <c r="AU279" s="151" t="s">
        <v>77</v>
      </c>
      <c r="AV279" s="13" t="s">
        <v>146</v>
      </c>
      <c r="AW279" s="13" t="s">
        <v>30</v>
      </c>
      <c r="AX279" s="13" t="s">
        <v>75</v>
      </c>
      <c r="AY279" s="151" t="s">
        <v>139</v>
      </c>
    </row>
    <row r="280" spans="2:65" s="1" customFormat="1" ht="24.15" customHeight="1" x14ac:dyDescent="0.2">
      <c r="B280" s="127"/>
      <c r="C280" s="128" t="s">
        <v>238</v>
      </c>
      <c r="D280" s="128" t="s">
        <v>141</v>
      </c>
      <c r="E280" s="129" t="s">
        <v>366</v>
      </c>
      <c r="F280" s="130" t="s">
        <v>367</v>
      </c>
      <c r="G280" s="131" t="s">
        <v>144</v>
      </c>
      <c r="H280" s="132">
        <v>11.256</v>
      </c>
      <c r="I280" s="133">
        <v>29</v>
      </c>
      <c r="J280" s="133">
        <f>ROUND(I280*H280,2)</f>
        <v>326.42</v>
      </c>
      <c r="K280" s="130" t="s">
        <v>145</v>
      </c>
      <c r="L280" s="29"/>
      <c r="M280" s="134" t="s">
        <v>3</v>
      </c>
      <c r="N280" s="135" t="s">
        <v>39</v>
      </c>
      <c r="O280" s="136">
        <v>4.0000000000000001E-3</v>
      </c>
      <c r="P280" s="136">
        <f>O280*H280</f>
        <v>4.5024000000000002E-2</v>
      </c>
      <c r="Q280" s="136">
        <v>6.5199999999999998E-3</v>
      </c>
      <c r="R280" s="136">
        <f>Q280*H280</f>
        <v>7.3389120000000002E-2</v>
      </c>
      <c r="S280" s="136">
        <v>0</v>
      </c>
      <c r="T280" s="137">
        <f>S280*H280</f>
        <v>0</v>
      </c>
      <c r="AR280" s="138" t="s">
        <v>146</v>
      </c>
      <c r="AT280" s="138" t="s">
        <v>141</v>
      </c>
      <c r="AU280" s="138" t="s">
        <v>77</v>
      </c>
      <c r="AY280" s="17" t="s">
        <v>139</v>
      </c>
      <c r="BE280" s="139">
        <f>IF(N280="základní",J280,0)</f>
        <v>326.42</v>
      </c>
      <c r="BF280" s="139">
        <f>IF(N280="snížená",J280,0)</f>
        <v>0</v>
      </c>
      <c r="BG280" s="139">
        <f>IF(N280="zákl. přenesená",J280,0)</f>
        <v>0</v>
      </c>
      <c r="BH280" s="139">
        <f>IF(N280="sníž. přenesená",J280,0)</f>
        <v>0</v>
      </c>
      <c r="BI280" s="139">
        <f>IF(N280="nulová",J280,0)</f>
        <v>0</v>
      </c>
      <c r="BJ280" s="17" t="s">
        <v>75</v>
      </c>
      <c r="BK280" s="139">
        <f>ROUND(I280*H280,2)</f>
        <v>326.42</v>
      </c>
      <c r="BL280" s="17" t="s">
        <v>146</v>
      </c>
      <c r="BM280" s="138" t="s">
        <v>368</v>
      </c>
    </row>
    <row r="281" spans="2:65" s="1" customFormat="1" x14ac:dyDescent="0.2">
      <c r="B281" s="29"/>
      <c r="D281" s="140" t="s">
        <v>147</v>
      </c>
      <c r="F281" s="141" t="s">
        <v>369</v>
      </c>
      <c r="L281" s="29"/>
      <c r="M281" s="142"/>
      <c r="T281" s="49"/>
      <c r="AT281" s="17" t="s">
        <v>147</v>
      </c>
      <c r="AU281" s="17" t="s">
        <v>77</v>
      </c>
    </row>
    <row r="282" spans="2:65" s="12" customFormat="1" x14ac:dyDescent="0.2">
      <c r="B282" s="143"/>
      <c r="D282" s="144" t="s">
        <v>149</v>
      </c>
      <c r="E282" s="145" t="s">
        <v>3</v>
      </c>
      <c r="F282" s="146" t="s">
        <v>356</v>
      </c>
      <c r="H282" s="147"/>
      <c r="L282" s="143"/>
      <c r="M282" s="148"/>
      <c r="T282" s="149"/>
      <c r="AT282" s="145" t="s">
        <v>149</v>
      </c>
      <c r="AU282" s="145" t="s">
        <v>77</v>
      </c>
      <c r="AV282" s="12" t="s">
        <v>77</v>
      </c>
      <c r="AW282" s="12" t="s">
        <v>30</v>
      </c>
      <c r="AX282" s="12" t="s">
        <v>68</v>
      </c>
      <c r="AY282" s="145" t="s">
        <v>139</v>
      </c>
    </row>
    <row r="283" spans="2:65" s="12" customFormat="1" x14ac:dyDescent="0.2">
      <c r="B283" s="143"/>
      <c r="D283" s="144" t="s">
        <v>149</v>
      </c>
      <c r="E283" s="145" t="s">
        <v>3</v>
      </c>
      <c r="F283" s="146" t="s">
        <v>156</v>
      </c>
      <c r="H283" s="147">
        <v>11.256</v>
      </c>
      <c r="L283" s="143"/>
      <c r="M283" s="148"/>
      <c r="T283" s="149"/>
      <c r="AT283" s="145" t="s">
        <v>149</v>
      </c>
      <c r="AU283" s="145" t="s">
        <v>77</v>
      </c>
      <c r="AV283" s="12" t="s">
        <v>77</v>
      </c>
      <c r="AW283" s="12" t="s">
        <v>30</v>
      </c>
      <c r="AX283" s="12" t="s">
        <v>68</v>
      </c>
      <c r="AY283" s="145" t="s">
        <v>139</v>
      </c>
    </row>
    <row r="284" spans="2:65" s="13" customFormat="1" x14ac:dyDescent="0.2">
      <c r="B284" s="150"/>
      <c r="D284" s="144" t="s">
        <v>149</v>
      </c>
      <c r="E284" s="151" t="s">
        <v>3</v>
      </c>
      <c r="F284" s="152" t="s">
        <v>151</v>
      </c>
      <c r="H284" s="153">
        <v>11.256</v>
      </c>
      <c r="L284" s="150"/>
      <c r="M284" s="154"/>
      <c r="T284" s="155"/>
      <c r="AT284" s="151" t="s">
        <v>149</v>
      </c>
      <c r="AU284" s="151" t="s">
        <v>77</v>
      </c>
      <c r="AV284" s="13" t="s">
        <v>146</v>
      </c>
      <c r="AW284" s="13" t="s">
        <v>30</v>
      </c>
      <c r="AX284" s="13" t="s">
        <v>75</v>
      </c>
      <c r="AY284" s="151" t="s">
        <v>139</v>
      </c>
    </row>
    <row r="285" spans="2:65" s="1" customFormat="1" ht="24.15" customHeight="1" x14ac:dyDescent="0.2">
      <c r="B285" s="127"/>
      <c r="C285" s="128" t="s">
        <v>370</v>
      </c>
      <c r="D285" s="128" t="s">
        <v>141</v>
      </c>
      <c r="E285" s="129" t="s">
        <v>371</v>
      </c>
      <c r="F285" s="130" t="s">
        <v>372</v>
      </c>
      <c r="G285" s="131" t="s">
        <v>144</v>
      </c>
      <c r="H285" s="132">
        <v>11.256</v>
      </c>
      <c r="I285" s="133">
        <v>24</v>
      </c>
      <c r="J285" s="133">
        <f>ROUND(I285*H285,2)</f>
        <v>270.14</v>
      </c>
      <c r="K285" s="130" t="s">
        <v>145</v>
      </c>
      <c r="L285" s="29"/>
      <c r="M285" s="134" t="s">
        <v>3</v>
      </c>
      <c r="N285" s="135" t="s">
        <v>39</v>
      </c>
      <c r="O285" s="136">
        <v>2E-3</v>
      </c>
      <c r="P285" s="136">
        <f>O285*H285</f>
        <v>2.2512000000000001E-2</v>
      </c>
      <c r="Q285" s="136">
        <v>7.1000000000000002E-4</v>
      </c>
      <c r="R285" s="136">
        <f>Q285*H285</f>
        <v>7.9917600000000005E-3</v>
      </c>
      <c r="S285" s="136">
        <v>0</v>
      </c>
      <c r="T285" s="137">
        <f>S285*H285</f>
        <v>0</v>
      </c>
      <c r="AR285" s="138" t="s">
        <v>146</v>
      </c>
      <c r="AT285" s="138" t="s">
        <v>141</v>
      </c>
      <c r="AU285" s="138" t="s">
        <v>77</v>
      </c>
      <c r="AY285" s="17" t="s">
        <v>139</v>
      </c>
      <c r="BE285" s="139">
        <f>IF(N285="základní",J285,0)</f>
        <v>270.14</v>
      </c>
      <c r="BF285" s="139">
        <f>IF(N285="snížená",J285,0)</f>
        <v>0</v>
      </c>
      <c r="BG285" s="139">
        <f>IF(N285="zákl. přenesená",J285,0)</f>
        <v>0</v>
      </c>
      <c r="BH285" s="139">
        <f>IF(N285="sníž. přenesená",J285,0)</f>
        <v>0</v>
      </c>
      <c r="BI285" s="139">
        <f>IF(N285="nulová",J285,0)</f>
        <v>0</v>
      </c>
      <c r="BJ285" s="17" t="s">
        <v>75</v>
      </c>
      <c r="BK285" s="139">
        <f>ROUND(I285*H285,2)</f>
        <v>270.14</v>
      </c>
      <c r="BL285" s="17" t="s">
        <v>146</v>
      </c>
      <c r="BM285" s="138" t="s">
        <v>373</v>
      </c>
    </row>
    <row r="286" spans="2:65" s="1" customFormat="1" x14ac:dyDescent="0.2">
      <c r="B286" s="29"/>
      <c r="D286" s="140" t="s">
        <v>147</v>
      </c>
      <c r="F286" s="141" t="s">
        <v>374</v>
      </c>
      <c r="L286" s="29"/>
      <c r="M286" s="142"/>
      <c r="T286" s="49"/>
      <c r="AT286" s="17" t="s">
        <v>147</v>
      </c>
      <c r="AU286" s="17" t="s">
        <v>77</v>
      </c>
    </row>
    <row r="287" spans="2:65" s="12" customFormat="1" x14ac:dyDescent="0.2">
      <c r="B287" s="143"/>
      <c r="D287" s="144" t="s">
        <v>149</v>
      </c>
      <c r="E287" s="145" t="s">
        <v>3</v>
      </c>
      <c r="F287" s="146" t="s">
        <v>356</v>
      </c>
      <c r="H287" s="147"/>
      <c r="L287" s="143"/>
      <c r="M287" s="148"/>
      <c r="T287" s="149"/>
      <c r="AT287" s="145" t="s">
        <v>149</v>
      </c>
      <c r="AU287" s="145" t="s">
        <v>77</v>
      </c>
      <c r="AV287" s="12" t="s">
        <v>77</v>
      </c>
      <c r="AW287" s="12" t="s">
        <v>30</v>
      </c>
      <c r="AX287" s="12" t="s">
        <v>68</v>
      </c>
      <c r="AY287" s="145" t="s">
        <v>139</v>
      </c>
    </row>
    <row r="288" spans="2:65" s="12" customFormat="1" x14ac:dyDescent="0.2">
      <c r="B288" s="143"/>
      <c r="D288" s="144" t="s">
        <v>149</v>
      </c>
      <c r="E288" s="145" t="s">
        <v>3</v>
      </c>
      <c r="F288" s="146" t="s">
        <v>156</v>
      </c>
      <c r="H288" s="147">
        <v>11.256</v>
      </c>
      <c r="L288" s="143"/>
      <c r="M288" s="148"/>
      <c r="T288" s="149"/>
      <c r="AT288" s="145" t="s">
        <v>149</v>
      </c>
      <c r="AU288" s="145" t="s">
        <v>77</v>
      </c>
      <c r="AV288" s="12" t="s">
        <v>77</v>
      </c>
      <c r="AW288" s="12" t="s">
        <v>30</v>
      </c>
      <c r="AX288" s="12" t="s">
        <v>68</v>
      </c>
      <c r="AY288" s="145" t="s">
        <v>139</v>
      </c>
    </row>
    <row r="289" spans="2:65" s="13" customFormat="1" x14ac:dyDescent="0.2">
      <c r="B289" s="150"/>
      <c r="D289" s="144" t="s">
        <v>149</v>
      </c>
      <c r="E289" s="151" t="s">
        <v>3</v>
      </c>
      <c r="F289" s="152" t="s">
        <v>151</v>
      </c>
      <c r="H289" s="153">
        <v>11.256</v>
      </c>
      <c r="L289" s="150"/>
      <c r="M289" s="154"/>
      <c r="T289" s="155"/>
      <c r="AT289" s="151" t="s">
        <v>149</v>
      </c>
      <c r="AU289" s="151" t="s">
        <v>77</v>
      </c>
      <c r="AV289" s="13" t="s">
        <v>146</v>
      </c>
      <c r="AW289" s="13" t="s">
        <v>30</v>
      </c>
      <c r="AX289" s="13" t="s">
        <v>75</v>
      </c>
      <c r="AY289" s="151" t="s">
        <v>139</v>
      </c>
    </row>
    <row r="290" spans="2:65" s="1" customFormat="1" ht="44.25" customHeight="1" x14ac:dyDescent="0.2">
      <c r="B290" s="127"/>
      <c r="C290" s="128" t="s">
        <v>375</v>
      </c>
      <c r="D290" s="128" t="s">
        <v>141</v>
      </c>
      <c r="E290" s="129" t="s">
        <v>376</v>
      </c>
      <c r="F290" s="130" t="s">
        <v>377</v>
      </c>
      <c r="G290" s="131" t="s">
        <v>144</v>
      </c>
      <c r="H290" s="132">
        <v>11.256</v>
      </c>
      <c r="I290" s="133">
        <v>594</v>
      </c>
      <c r="J290" s="133">
        <f>ROUND(I290*H290,2)</f>
        <v>6686.06</v>
      </c>
      <c r="K290" s="130" t="s">
        <v>145</v>
      </c>
      <c r="L290" s="29"/>
      <c r="M290" s="134" t="s">
        <v>3</v>
      </c>
      <c r="N290" s="135" t="s">
        <v>39</v>
      </c>
      <c r="O290" s="136">
        <v>7.0999999999999994E-2</v>
      </c>
      <c r="P290" s="136">
        <f>O290*H290</f>
        <v>0.799176</v>
      </c>
      <c r="Q290" s="136">
        <v>0.12966</v>
      </c>
      <c r="R290" s="136">
        <f>Q290*H290</f>
        <v>1.4594529599999999</v>
      </c>
      <c r="S290" s="136">
        <v>0</v>
      </c>
      <c r="T290" s="137">
        <f>S290*H290</f>
        <v>0</v>
      </c>
      <c r="AR290" s="138" t="s">
        <v>146</v>
      </c>
      <c r="AT290" s="138" t="s">
        <v>141</v>
      </c>
      <c r="AU290" s="138" t="s">
        <v>77</v>
      </c>
      <c r="AY290" s="17" t="s">
        <v>139</v>
      </c>
      <c r="BE290" s="139">
        <f>IF(N290="základní",J290,0)</f>
        <v>6686.06</v>
      </c>
      <c r="BF290" s="139">
        <f>IF(N290="snížená",J290,0)</f>
        <v>0</v>
      </c>
      <c r="BG290" s="139">
        <f>IF(N290="zákl. přenesená",J290,0)</f>
        <v>0</v>
      </c>
      <c r="BH290" s="139">
        <f>IF(N290="sníž. přenesená",J290,0)</f>
        <v>0</v>
      </c>
      <c r="BI290" s="139">
        <f>IF(N290="nulová",J290,0)</f>
        <v>0</v>
      </c>
      <c r="BJ290" s="17" t="s">
        <v>75</v>
      </c>
      <c r="BK290" s="139">
        <f>ROUND(I290*H290,2)</f>
        <v>6686.06</v>
      </c>
      <c r="BL290" s="17" t="s">
        <v>146</v>
      </c>
      <c r="BM290" s="138" t="s">
        <v>378</v>
      </c>
    </row>
    <row r="291" spans="2:65" s="1" customFormat="1" x14ac:dyDescent="0.2">
      <c r="B291" s="29"/>
      <c r="D291" s="140" t="s">
        <v>147</v>
      </c>
      <c r="F291" s="141" t="s">
        <v>379</v>
      </c>
      <c r="L291" s="29"/>
      <c r="M291" s="142"/>
      <c r="T291" s="49"/>
      <c r="AT291" s="17" t="s">
        <v>147</v>
      </c>
      <c r="AU291" s="17" t="s">
        <v>77</v>
      </c>
    </row>
    <row r="292" spans="2:65" s="12" customFormat="1" x14ac:dyDescent="0.2">
      <c r="B292" s="143"/>
      <c r="D292" s="144" t="s">
        <v>149</v>
      </c>
      <c r="E292" s="145" t="s">
        <v>3</v>
      </c>
      <c r="F292" s="146" t="s">
        <v>356</v>
      </c>
      <c r="H292" s="147"/>
      <c r="L292" s="143"/>
      <c r="M292" s="148"/>
      <c r="T292" s="149"/>
      <c r="AT292" s="145" t="s">
        <v>149</v>
      </c>
      <c r="AU292" s="145" t="s">
        <v>77</v>
      </c>
      <c r="AV292" s="12" t="s">
        <v>77</v>
      </c>
      <c r="AW292" s="12" t="s">
        <v>30</v>
      </c>
      <c r="AX292" s="12" t="s">
        <v>68</v>
      </c>
      <c r="AY292" s="145" t="s">
        <v>139</v>
      </c>
    </row>
    <row r="293" spans="2:65" s="12" customFormat="1" x14ac:dyDescent="0.2">
      <c r="B293" s="143"/>
      <c r="D293" s="144" t="s">
        <v>149</v>
      </c>
      <c r="E293" s="145" t="s">
        <v>3</v>
      </c>
      <c r="F293" s="146" t="s">
        <v>156</v>
      </c>
      <c r="H293" s="147">
        <v>11.256</v>
      </c>
      <c r="L293" s="143"/>
      <c r="M293" s="148"/>
      <c r="T293" s="149"/>
      <c r="AT293" s="145" t="s">
        <v>149</v>
      </c>
      <c r="AU293" s="145" t="s">
        <v>77</v>
      </c>
      <c r="AV293" s="12" t="s">
        <v>77</v>
      </c>
      <c r="AW293" s="12" t="s">
        <v>30</v>
      </c>
      <c r="AX293" s="12" t="s">
        <v>68</v>
      </c>
      <c r="AY293" s="145" t="s">
        <v>139</v>
      </c>
    </row>
    <row r="294" spans="2:65" s="13" customFormat="1" x14ac:dyDescent="0.2">
      <c r="B294" s="150"/>
      <c r="D294" s="144" t="s">
        <v>149</v>
      </c>
      <c r="E294" s="151" t="s">
        <v>3</v>
      </c>
      <c r="F294" s="152" t="s">
        <v>151</v>
      </c>
      <c r="H294" s="153">
        <v>11.256</v>
      </c>
      <c r="L294" s="150"/>
      <c r="M294" s="154"/>
      <c r="T294" s="155"/>
      <c r="AT294" s="151" t="s">
        <v>149</v>
      </c>
      <c r="AU294" s="151" t="s">
        <v>77</v>
      </c>
      <c r="AV294" s="13" t="s">
        <v>146</v>
      </c>
      <c r="AW294" s="13" t="s">
        <v>30</v>
      </c>
      <c r="AX294" s="13" t="s">
        <v>75</v>
      </c>
      <c r="AY294" s="151" t="s">
        <v>139</v>
      </c>
    </row>
    <row r="295" spans="2:65" s="1" customFormat="1" ht="55.5" customHeight="1" x14ac:dyDescent="0.2">
      <c r="B295" s="127"/>
      <c r="C295" s="128" t="s">
        <v>380</v>
      </c>
      <c r="D295" s="128" t="s">
        <v>141</v>
      </c>
      <c r="E295" s="129" t="s">
        <v>381</v>
      </c>
      <c r="F295" s="130" t="s">
        <v>382</v>
      </c>
      <c r="G295" s="131" t="s">
        <v>144</v>
      </c>
      <c r="H295" s="132">
        <v>123.1</v>
      </c>
      <c r="I295" s="133">
        <v>640</v>
      </c>
      <c r="J295" s="133">
        <f>ROUND(I295*H295,2)</f>
        <v>78784</v>
      </c>
      <c r="K295" s="130" t="s">
        <v>145</v>
      </c>
      <c r="L295" s="29"/>
      <c r="M295" s="134" t="s">
        <v>3</v>
      </c>
      <c r="N295" s="135" t="s">
        <v>39</v>
      </c>
      <c r="O295" s="136">
        <v>1.1060000000000001</v>
      </c>
      <c r="P295" s="136">
        <f>O295*H295</f>
        <v>136.14860000000002</v>
      </c>
      <c r="Q295" s="136">
        <v>0.1837</v>
      </c>
      <c r="R295" s="136">
        <f>Q295*H295</f>
        <v>22.61347</v>
      </c>
      <c r="S295" s="136">
        <v>0</v>
      </c>
      <c r="T295" s="137">
        <f>S295*H295</f>
        <v>0</v>
      </c>
      <c r="AR295" s="138" t="s">
        <v>146</v>
      </c>
      <c r="AT295" s="138" t="s">
        <v>141</v>
      </c>
      <c r="AU295" s="138" t="s">
        <v>77</v>
      </c>
      <c r="AY295" s="17" t="s">
        <v>139</v>
      </c>
      <c r="BE295" s="139">
        <f>IF(N295="základní",J295,0)</f>
        <v>78784</v>
      </c>
      <c r="BF295" s="139">
        <f>IF(N295="snížená",J295,0)</f>
        <v>0</v>
      </c>
      <c r="BG295" s="139">
        <f>IF(N295="zákl. přenesená",J295,0)</f>
        <v>0</v>
      </c>
      <c r="BH295" s="139">
        <f>IF(N295="sníž. přenesená",J295,0)</f>
        <v>0</v>
      </c>
      <c r="BI295" s="139">
        <f>IF(N295="nulová",J295,0)</f>
        <v>0</v>
      </c>
      <c r="BJ295" s="17" t="s">
        <v>75</v>
      </c>
      <c r="BK295" s="139">
        <f>ROUND(I295*H295,2)</f>
        <v>78784</v>
      </c>
      <c r="BL295" s="17" t="s">
        <v>146</v>
      </c>
      <c r="BM295" s="138" t="s">
        <v>383</v>
      </c>
    </row>
    <row r="296" spans="2:65" s="1" customFormat="1" x14ac:dyDescent="0.2">
      <c r="B296" s="29"/>
      <c r="D296" s="140" t="s">
        <v>147</v>
      </c>
      <c r="F296" s="141" t="s">
        <v>384</v>
      </c>
      <c r="L296" s="29"/>
      <c r="M296" s="142"/>
      <c r="T296" s="49"/>
      <c r="AT296" s="17" t="s">
        <v>147</v>
      </c>
      <c r="AU296" s="17" t="s">
        <v>77</v>
      </c>
    </row>
    <row r="297" spans="2:65" s="12" customFormat="1" x14ac:dyDescent="0.2">
      <c r="B297" s="143"/>
      <c r="D297" s="144" t="s">
        <v>149</v>
      </c>
      <c r="E297" s="145" t="s">
        <v>3</v>
      </c>
      <c r="F297" s="146" t="s">
        <v>338</v>
      </c>
      <c r="H297" s="147"/>
      <c r="L297" s="143"/>
      <c r="M297" s="148"/>
      <c r="T297" s="149"/>
      <c r="AT297" s="145" t="s">
        <v>149</v>
      </c>
      <c r="AU297" s="145" t="s">
        <v>77</v>
      </c>
      <c r="AV297" s="12" t="s">
        <v>77</v>
      </c>
      <c r="AW297" s="12" t="s">
        <v>30</v>
      </c>
      <c r="AX297" s="12" t="s">
        <v>75</v>
      </c>
      <c r="AY297" s="145" t="s">
        <v>139</v>
      </c>
    </row>
    <row r="298" spans="2:65" s="1" customFormat="1" ht="16.5" customHeight="1" x14ac:dyDescent="0.2">
      <c r="B298" s="127"/>
      <c r="C298" s="161" t="s">
        <v>242</v>
      </c>
      <c r="D298" s="161" t="s">
        <v>287</v>
      </c>
      <c r="E298" s="162" t="s">
        <v>385</v>
      </c>
      <c r="F298" s="163" t="s">
        <v>386</v>
      </c>
      <c r="G298" s="164" t="s">
        <v>144</v>
      </c>
      <c r="H298" s="165">
        <v>125.562</v>
      </c>
      <c r="I298" s="166">
        <v>1279</v>
      </c>
      <c r="J298" s="166">
        <f>ROUND(I298*H298,2)</f>
        <v>160593.79999999999</v>
      </c>
      <c r="K298" s="163" t="s">
        <v>145</v>
      </c>
      <c r="L298" s="167"/>
      <c r="M298" s="168" t="s">
        <v>3</v>
      </c>
      <c r="N298" s="169" t="s">
        <v>39</v>
      </c>
      <c r="O298" s="136">
        <v>0</v>
      </c>
      <c r="P298" s="136">
        <f>O298*H298</f>
        <v>0</v>
      </c>
      <c r="Q298" s="136">
        <v>0.222</v>
      </c>
      <c r="R298" s="136">
        <f>Q298*H298</f>
        <v>27.874763999999999</v>
      </c>
      <c r="S298" s="136">
        <v>0</v>
      </c>
      <c r="T298" s="137">
        <f>S298*H298</f>
        <v>0</v>
      </c>
      <c r="AR298" s="138" t="s">
        <v>165</v>
      </c>
      <c r="AT298" s="138" t="s">
        <v>287</v>
      </c>
      <c r="AU298" s="138" t="s">
        <v>77</v>
      </c>
      <c r="AY298" s="17" t="s">
        <v>139</v>
      </c>
      <c r="BE298" s="139">
        <f>IF(N298="základní",J298,0)</f>
        <v>160593.79999999999</v>
      </c>
      <c r="BF298" s="139">
        <f>IF(N298="snížená",J298,0)</f>
        <v>0</v>
      </c>
      <c r="BG298" s="139">
        <f>IF(N298="zákl. přenesená",J298,0)</f>
        <v>0</v>
      </c>
      <c r="BH298" s="139">
        <f>IF(N298="sníž. přenesená",J298,0)</f>
        <v>0</v>
      </c>
      <c r="BI298" s="139">
        <f>IF(N298="nulová",J298,0)</f>
        <v>0</v>
      </c>
      <c r="BJ298" s="17" t="s">
        <v>75</v>
      </c>
      <c r="BK298" s="139">
        <f>ROUND(I298*H298,2)</f>
        <v>160593.79999999999</v>
      </c>
      <c r="BL298" s="17" t="s">
        <v>146</v>
      </c>
      <c r="BM298" s="138" t="s">
        <v>387</v>
      </c>
    </row>
    <row r="299" spans="2:65" s="12" customFormat="1" x14ac:dyDescent="0.2">
      <c r="B299" s="143"/>
      <c r="D299" s="144" t="s">
        <v>149</v>
      </c>
      <c r="E299" s="145" t="s">
        <v>3</v>
      </c>
      <c r="F299" s="146" t="s">
        <v>388</v>
      </c>
      <c r="H299" s="147"/>
      <c r="L299" s="143"/>
      <c r="M299" s="148"/>
      <c r="T299" s="149"/>
      <c r="AT299" s="145" t="s">
        <v>149</v>
      </c>
      <c r="AU299" s="145" t="s">
        <v>77</v>
      </c>
      <c r="AV299" s="12" t="s">
        <v>77</v>
      </c>
      <c r="AW299" s="12" t="s">
        <v>30</v>
      </c>
      <c r="AX299" s="12" t="s">
        <v>68</v>
      </c>
      <c r="AY299" s="145" t="s">
        <v>139</v>
      </c>
    </row>
    <row r="300" spans="2:65" s="13" customFormat="1" x14ac:dyDescent="0.2">
      <c r="B300" s="150"/>
      <c r="D300" s="144" t="s">
        <v>149</v>
      </c>
      <c r="E300" s="151" t="s">
        <v>3</v>
      </c>
      <c r="F300" s="152" t="s">
        <v>151</v>
      </c>
      <c r="H300" s="153"/>
      <c r="L300" s="150"/>
      <c r="M300" s="154"/>
      <c r="T300" s="155"/>
      <c r="AT300" s="151" t="s">
        <v>149</v>
      </c>
      <c r="AU300" s="151" t="s">
        <v>77</v>
      </c>
      <c r="AV300" s="13" t="s">
        <v>146</v>
      </c>
      <c r="AW300" s="13" t="s">
        <v>30</v>
      </c>
      <c r="AX300" s="13" t="s">
        <v>75</v>
      </c>
      <c r="AY300" s="151" t="s">
        <v>139</v>
      </c>
    </row>
    <row r="301" spans="2:65" s="12" customFormat="1" x14ac:dyDescent="0.2">
      <c r="B301" s="143"/>
      <c r="D301" s="144" t="s">
        <v>149</v>
      </c>
      <c r="F301" s="146" t="s">
        <v>389</v>
      </c>
      <c r="H301" s="147"/>
      <c r="L301" s="143"/>
      <c r="M301" s="148"/>
      <c r="T301" s="149"/>
      <c r="AT301" s="145" t="s">
        <v>149</v>
      </c>
      <c r="AU301" s="145" t="s">
        <v>77</v>
      </c>
      <c r="AV301" s="12" t="s">
        <v>77</v>
      </c>
      <c r="AW301" s="12" t="s">
        <v>4</v>
      </c>
      <c r="AX301" s="12" t="s">
        <v>75</v>
      </c>
      <c r="AY301" s="145" t="s">
        <v>139</v>
      </c>
    </row>
    <row r="302" spans="2:65" s="1" customFormat="1" ht="78" customHeight="1" x14ac:dyDescent="0.2">
      <c r="B302" s="127"/>
      <c r="C302" s="128" t="s">
        <v>390</v>
      </c>
      <c r="D302" s="128" t="s">
        <v>141</v>
      </c>
      <c r="E302" s="129" t="s">
        <v>391</v>
      </c>
      <c r="F302" s="130" t="s">
        <v>392</v>
      </c>
      <c r="G302" s="131" t="s">
        <v>144</v>
      </c>
      <c r="H302" s="132">
        <v>0</v>
      </c>
      <c r="I302" s="133">
        <v>306</v>
      </c>
      <c r="J302" s="133">
        <f>ROUND(I302*H302,2)</f>
        <v>0</v>
      </c>
      <c r="K302" s="130" t="s">
        <v>145</v>
      </c>
      <c r="L302" s="29"/>
      <c r="M302" s="134" t="s">
        <v>3</v>
      </c>
      <c r="N302" s="135" t="s">
        <v>39</v>
      </c>
      <c r="O302" s="136">
        <v>0.53</v>
      </c>
      <c r="P302" s="136">
        <f>O302*H302</f>
        <v>0</v>
      </c>
      <c r="Q302" s="136">
        <v>8.9219999999999994E-2</v>
      </c>
      <c r="R302" s="136">
        <f>Q302*H302</f>
        <v>0</v>
      </c>
      <c r="S302" s="136">
        <v>0</v>
      </c>
      <c r="T302" s="137">
        <f>S302*H302</f>
        <v>0</v>
      </c>
      <c r="AR302" s="138" t="s">
        <v>146</v>
      </c>
      <c r="AT302" s="138" t="s">
        <v>141</v>
      </c>
      <c r="AU302" s="138" t="s">
        <v>77</v>
      </c>
      <c r="AY302" s="17" t="s">
        <v>139</v>
      </c>
      <c r="BE302" s="139">
        <f>IF(N302="základní",J302,0)</f>
        <v>0</v>
      </c>
      <c r="BF302" s="139">
        <f>IF(N302="snížená",J302,0)</f>
        <v>0</v>
      </c>
      <c r="BG302" s="139">
        <f>IF(N302="zákl. přenesená",J302,0)</f>
        <v>0</v>
      </c>
      <c r="BH302" s="139">
        <f>IF(N302="sníž. přenesená",J302,0)</f>
        <v>0</v>
      </c>
      <c r="BI302" s="139">
        <f>IF(N302="nulová",J302,0)</f>
        <v>0</v>
      </c>
      <c r="BJ302" s="17" t="s">
        <v>75</v>
      </c>
      <c r="BK302" s="139">
        <f>ROUND(I302*H302,2)</f>
        <v>0</v>
      </c>
      <c r="BL302" s="17" t="s">
        <v>146</v>
      </c>
      <c r="BM302" s="138" t="s">
        <v>393</v>
      </c>
    </row>
    <row r="303" spans="2:65" s="1" customFormat="1" x14ac:dyDescent="0.2">
      <c r="B303" s="29"/>
      <c r="D303" s="140" t="s">
        <v>147</v>
      </c>
      <c r="F303" s="141" t="s">
        <v>394</v>
      </c>
      <c r="L303" s="29"/>
      <c r="M303" s="142"/>
      <c r="T303" s="49"/>
      <c r="AT303" s="17" t="s">
        <v>147</v>
      </c>
      <c r="AU303" s="17" t="s">
        <v>77</v>
      </c>
    </row>
    <row r="304" spans="2:65" s="12" customFormat="1" x14ac:dyDescent="0.2">
      <c r="B304" s="143"/>
      <c r="D304" s="144" t="s">
        <v>149</v>
      </c>
      <c r="E304" s="145" t="s">
        <v>3</v>
      </c>
      <c r="F304" s="146" t="s">
        <v>350</v>
      </c>
      <c r="H304" s="147"/>
      <c r="L304" s="143"/>
      <c r="M304" s="148"/>
      <c r="T304" s="149"/>
      <c r="AT304" s="145" t="s">
        <v>149</v>
      </c>
      <c r="AU304" s="145" t="s">
        <v>77</v>
      </c>
      <c r="AV304" s="12" t="s">
        <v>77</v>
      </c>
      <c r="AW304" s="12" t="s">
        <v>30</v>
      </c>
      <c r="AX304" s="12" t="s">
        <v>68</v>
      </c>
      <c r="AY304" s="145" t="s">
        <v>139</v>
      </c>
    </row>
    <row r="305" spans="2:65" s="13" customFormat="1" x14ac:dyDescent="0.2">
      <c r="B305" s="150"/>
      <c r="D305" s="144" t="s">
        <v>149</v>
      </c>
      <c r="E305" s="151" t="s">
        <v>3</v>
      </c>
      <c r="F305" s="152" t="s">
        <v>151</v>
      </c>
      <c r="H305" s="153"/>
      <c r="L305" s="150"/>
      <c r="M305" s="154"/>
      <c r="T305" s="155"/>
      <c r="AT305" s="151" t="s">
        <v>149</v>
      </c>
      <c r="AU305" s="151" t="s">
        <v>77</v>
      </c>
      <c r="AV305" s="13" t="s">
        <v>146</v>
      </c>
      <c r="AW305" s="13" t="s">
        <v>30</v>
      </c>
      <c r="AX305" s="13" t="s">
        <v>75</v>
      </c>
      <c r="AY305" s="151" t="s">
        <v>139</v>
      </c>
    </row>
    <row r="306" spans="2:65" s="1" customFormat="1" ht="16.5" customHeight="1" x14ac:dyDescent="0.2">
      <c r="B306" s="127"/>
      <c r="C306" s="161" t="s">
        <v>249</v>
      </c>
      <c r="D306" s="161" t="s">
        <v>287</v>
      </c>
      <c r="E306" s="162" t="s">
        <v>395</v>
      </c>
      <c r="F306" s="163" t="s">
        <v>396</v>
      </c>
      <c r="G306" s="164" t="s">
        <v>144</v>
      </c>
      <c r="H306" s="165">
        <v>0</v>
      </c>
      <c r="I306" s="166">
        <v>341</v>
      </c>
      <c r="J306" s="166">
        <f>ROUND(I306*H306,2)</f>
        <v>0</v>
      </c>
      <c r="K306" s="163" t="s">
        <v>145</v>
      </c>
      <c r="L306" s="167"/>
      <c r="M306" s="168" t="s">
        <v>3</v>
      </c>
      <c r="N306" s="169" t="s">
        <v>39</v>
      </c>
      <c r="O306" s="136">
        <v>0</v>
      </c>
      <c r="P306" s="136">
        <f>O306*H306</f>
        <v>0</v>
      </c>
      <c r="Q306" s="136">
        <v>0.113</v>
      </c>
      <c r="R306" s="136">
        <f>Q306*H306</f>
        <v>0</v>
      </c>
      <c r="S306" s="136">
        <v>0</v>
      </c>
      <c r="T306" s="137">
        <f>S306*H306</f>
        <v>0</v>
      </c>
      <c r="AR306" s="138" t="s">
        <v>165</v>
      </c>
      <c r="AT306" s="138" t="s">
        <v>287</v>
      </c>
      <c r="AU306" s="138" t="s">
        <v>77</v>
      </c>
      <c r="AY306" s="17" t="s">
        <v>139</v>
      </c>
      <c r="BE306" s="139">
        <f>IF(N306="základní",J306,0)</f>
        <v>0</v>
      </c>
      <c r="BF306" s="139">
        <f>IF(N306="snížená",J306,0)</f>
        <v>0</v>
      </c>
      <c r="BG306" s="139">
        <f>IF(N306="zákl. přenesená",J306,0)</f>
        <v>0</v>
      </c>
      <c r="BH306" s="139">
        <f>IF(N306="sníž. přenesená",J306,0)</f>
        <v>0</v>
      </c>
      <c r="BI306" s="139">
        <f>IF(N306="nulová",J306,0)</f>
        <v>0</v>
      </c>
      <c r="BJ306" s="17" t="s">
        <v>75</v>
      </c>
      <c r="BK306" s="139">
        <f>ROUND(I306*H306,2)</f>
        <v>0</v>
      </c>
      <c r="BL306" s="17" t="s">
        <v>146</v>
      </c>
      <c r="BM306" s="138" t="s">
        <v>397</v>
      </c>
    </row>
    <row r="307" spans="2:65" s="1" customFormat="1" ht="78" customHeight="1" x14ac:dyDescent="0.2">
      <c r="B307" s="127"/>
      <c r="C307" s="128" t="s">
        <v>398</v>
      </c>
      <c r="D307" s="128" t="s">
        <v>141</v>
      </c>
      <c r="E307" s="129" t="s">
        <v>399</v>
      </c>
      <c r="F307" s="130" t="s">
        <v>400</v>
      </c>
      <c r="G307" s="131" t="s">
        <v>144</v>
      </c>
      <c r="H307" s="132">
        <v>39.1</v>
      </c>
      <c r="I307" s="133">
        <v>416</v>
      </c>
      <c r="J307" s="133">
        <f>ROUND(I307*H307,2)</f>
        <v>16265.6</v>
      </c>
      <c r="K307" s="130" t="s">
        <v>145</v>
      </c>
      <c r="L307" s="29"/>
      <c r="M307" s="134" t="s">
        <v>3</v>
      </c>
      <c r="N307" s="135" t="s">
        <v>39</v>
      </c>
      <c r="O307" s="136">
        <v>0.75700000000000001</v>
      </c>
      <c r="P307" s="136">
        <f>O307*H307</f>
        <v>29.598700000000001</v>
      </c>
      <c r="Q307" s="136">
        <v>0.11162</v>
      </c>
      <c r="R307" s="136">
        <f>Q307*H307</f>
        <v>4.3643419999999997</v>
      </c>
      <c r="S307" s="136">
        <v>0</v>
      </c>
      <c r="T307" s="137">
        <f>S307*H307</f>
        <v>0</v>
      </c>
      <c r="AR307" s="138" t="s">
        <v>146</v>
      </c>
      <c r="AT307" s="138" t="s">
        <v>141</v>
      </c>
      <c r="AU307" s="138" t="s">
        <v>77</v>
      </c>
      <c r="AY307" s="17" t="s">
        <v>139</v>
      </c>
      <c r="BE307" s="139">
        <f>IF(N307="základní",J307,0)</f>
        <v>16265.6</v>
      </c>
      <c r="BF307" s="139">
        <f>IF(N307="snížená",J307,0)</f>
        <v>0</v>
      </c>
      <c r="BG307" s="139">
        <f>IF(N307="zákl. přenesená",J307,0)</f>
        <v>0</v>
      </c>
      <c r="BH307" s="139">
        <f>IF(N307="sníž. přenesená",J307,0)</f>
        <v>0</v>
      </c>
      <c r="BI307" s="139">
        <f>IF(N307="nulová",J307,0)</f>
        <v>0</v>
      </c>
      <c r="BJ307" s="17" t="s">
        <v>75</v>
      </c>
      <c r="BK307" s="139">
        <f>ROUND(I307*H307,2)</f>
        <v>16265.6</v>
      </c>
      <c r="BL307" s="17" t="s">
        <v>146</v>
      </c>
      <c r="BM307" s="138" t="s">
        <v>401</v>
      </c>
    </row>
    <row r="308" spans="2:65" s="1" customFormat="1" x14ac:dyDescent="0.2">
      <c r="B308" s="29"/>
      <c r="D308" s="140" t="s">
        <v>147</v>
      </c>
      <c r="F308" s="141" t="s">
        <v>402</v>
      </c>
      <c r="L308" s="29"/>
      <c r="M308" s="142"/>
      <c r="T308" s="49"/>
      <c r="AT308" s="17" t="s">
        <v>147</v>
      </c>
      <c r="AU308" s="17" t="s">
        <v>77</v>
      </c>
    </row>
    <row r="309" spans="2:65" s="12" customFormat="1" x14ac:dyDescent="0.2">
      <c r="B309" s="143"/>
      <c r="D309" s="144" t="s">
        <v>149</v>
      </c>
      <c r="E309" s="145" t="s">
        <v>3</v>
      </c>
      <c r="F309" s="146" t="s">
        <v>336</v>
      </c>
      <c r="H309" s="147">
        <v>30.8</v>
      </c>
      <c r="L309" s="143"/>
      <c r="M309" s="148"/>
      <c r="T309" s="149"/>
      <c r="AT309" s="145" t="s">
        <v>149</v>
      </c>
      <c r="AU309" s="145" t="s">
        <v>77</v>
      </c>
      <c r="AV309" s="12" t="s">
        <v>77</v>
      </c>
      <c r="AW309" s="12" t="s">
        <v>30</v>
      </c>
      <c r="AX309" s="12" t="s">
        <v>68</v>
      </c>
      <c r="AY309" s="145" t="s">
        <v>139</v>
      </c>
    </row>
    <row r="310" spans="2:65" s="12" customFormat="1" x14ac:dyDescent="0.2">
      <c r="B310" s="143"/>
      <c r="D310" s="144" t="s">
        <v>149</v>
      </c>
      <c r="E310" s="145" t="s">
        <v>3</v>
      </c>
      <c r="F310" s="146" t="s">
        <v>337</v>
      </c>
      <c r="H310" s="147">
        <v>8.3000000000000007</v>
      </c>
      <c r="L310" s="143"/>
      <c r="M310" s="148"/>
      <c r="T310" s="149"/>
      <c r="AT310" s="145" t="s">
        <v>149</v>
      </c>
      <c r="AU310" s="145" t="s">
        <v>77</v>
      </c>
      <c r="AV310" s="12" t="s">
        <v>77</v>
      </c>
      <c r="AW310" s="12" t="s">
        <v>30</v>
      </c>
      <c r="AX310" s="12" t="s">
        <v>68</v>
      </c>
      <c r="AY310" s="145" t="s">
        <v>139</v>
      </c>
    </row>
    <row r="311" spans="2:65" s="13" customFormat="1" x14ac:dyDescent="0.2">
      <c r="B311" s="150"/>
      <c r="D311" s="144" t="s">
        <v>149</v>
      </c>
      <c r="E311" s="151" t="s">
        <v>3</v>
      </c>
      <c r="F311" s="152" t="s">
        <v>151</v>
      </c>
      <c r="H311" s="153">
        <v>39.1</v>
      </c>
      <c r="L311" s="150"/>
      <c r="M311" s="154"/>
      <c r="T311" s="155"/>
      <c r="AT311" s="151" t="s">
        <v>149</v>
      </c>
      <c r="AU311" s="151" t="s">
        <v>77</v>
      </c>
      <c r="AV311" s="13" t="s">
        <v>146</v>
      </c>
      <c r="AW311" s="13" t="s">
        <v>30</v>
      </c>
      <c r="AX311" s="13" t="s">
        <v>75</v>
      </c>
      <c r="AY311" s="151" t="s">
        <v>139</v>
      </c>
    </row>
    <row r="312" spans="2:65" s="1" customFormat="1" ht="16.5" customHeight="1" x14ac:dyDescent="0.2">
      <c r="B312" s="127"/>
      <c r="C312" s="161" t="s">
        <v>256</v>
      </c>
      <c r="D312" s="161" t="s">
        <v>287</v>
      </c>
      <c r="E312" s="162" t="s">
        <v>403</v>
      </c>
      <c r="F312" s="163" t="s">
        <v>404</v>
      </c>
      <c r="G312" s="164" t="s">
        <v>144</v>
      </c>
      <c r="H312" s="165">
        <v>30.8</v>
      </c>
      <c r="I312" s="166">
        <v>387</v>
      </c>
      <c r="J312" s="166">
        <f>ROUND(I312*H312,2)</f>
        <v>11919.6</v>
      </c>
      <c r="K312" s="163" t="s">
        <v>145</v>
      </c>
      <c r="L312" s="167"/>
      <c r="M312" s="168" t="s">
        <v>3</v>
      </c>
      <c r="N312" s="169" t="s">
        <v>39</v>
      </c>
      <c r="O312" s="136">
        <v>0</v>
      </c>
      <c r="P312" s="136">
        <f>O312*H312</f>
        <v>0</v>
      </c>
      <c r="Q312" s="136">
        <v>0.152</v>
      </c>
      <c r="R312" s="136">
        <f>Q312*H312</f>
        <v>4.6816000000000004</v>
      </c>
      <c r="S312" s="136">
        <v>0</v>
      </c>
      <c r="T312" s="137">
        <f>S312*H312</f>
        <v>0</v>
      </c>
      <c r="AR312" s="138" t="s">
        <v>165</v>
      </c>
      <c r="AT312" s="138" t="s">
        <v>287</v>
      </c>
      <c r="AU312" s="138" t="s">
        <v>77</v>
      </c>
      <c r="AY312" s="17" t="s">
        <v>139</v>
      </c>
      <c r="BE312" s="139">
        <f>IF(N312="základní",J312,0)</f>
        <v>11919.6</v>
      </c>
      <c r="BF312" s="139">
        <f>IF(N312="snížená",J312,0)</f>
        <v>0</v>
      </c>
      <c r="BG312" s="139">
        <f>IF(N312="zákl. přenesená",J312,0)</f>
        <v>0</v>
      </c>
      <c r="BH312" s="139">
        <f>IF(N312="sníž. přenesená",J312,0)</f>
        <v>0</v>
      </c>
      <c r="BI312" s="139">
        <f>IF(N312="nulová",J312,0)</f>
        <v>0</v>
      </c>
      <c r="BJ312" s="17" t="s">
        <v>75</v>
      </c>
      <c r="BK312" s="139">
        <f>ROUND(I312*H312,2)</f>
        <v>11919.6</v>
      </c>
      <c r="BL312" s="17" t="s">
        <v>146</v>
      </c>
      <c r="BM312" s="138" t="s">
        <v>405</v>
      </c>
    </row>
    <row r="313" spans="2:65" s="12" customFormat="1" x14ac:dyDescent="0.2">
      <c r="B313" s="143"/>
      <c r="D313" s="144" t="s">
        <v>149</v>
      </c>
      <c r="E313" s="145" t="s">
        <v>3</v>
      </c>
      <c r="F313" s="146" t="s">
        <v>336</v>
      </c>
      <c r="H313" s="147">
        <v>30.8</v>
      </c>
      <c r="L313" s="143"/>
      <c r="M313" s="148"/>
      <c r="T313" s="149"/>
      <c r="AT313" s="145" t="s">
        <v>149</v>
      </c>
      <c r="AU313" s="145" t="s">
        <v>77</v>
      </c>
      <c r="AV313" s="12" t="s">
        <v>77</v>
      </c>
      <c r="AW313" s="12" t="s">
        <v>30</v>
      </c>
      <c r="AX313" s="12" t="s">
        <v>68</v>
      </c>
      <c r="AY313" s="145" t="s">
        <v>139</v>
      </c>
    </row>
    <row r="314" spans="2:65" s="13" customFormat="1" x14ac:dyDescent="0.2">
      <c r="B314" s="150"/>
      <c r="D314" s="144" t="s">
        <v>149</v>
      </c>
      <c r="E314" s="151" t="s">
        <v>3</v>
      </c>
      <c r="F314" s="152" t="s">
        <v>151</v>
      </c>
      <c r="H314" s="153">
        <v>30.8</v>
      </c>
      <c r="L314" s="150"/>
      <c r="M314" s="154"/>
      <c r="T314" s="155"/>
      <c r="AT314" s="151" t="s">
        <v>149</v>
      </c>
      <c r="AU314" s="151" t="s">
        <v>77</v>
      </c>
      <c r="AV314" s="13" t="s">
        <v>146</v>
      </c>
      <c r="AW314" s="13" t="s">
        <v>30</v>
      </c>
      <c r="AX314" s="13" t="s">
        <v>75</v>
      </c>
      <c r="AY314" s="151" t="s">
        <v>139</v>
      </c>
    </row>
    <row r="315" spans="2:65" s="1" customFormat="1" ht="24.15" customHeight="1" x14ac:dyDescent="0.2">
      <c r="B315" s="127"/>
      <c r="C315" s="161" t="s">
        <v>406</v>
      </c>
      <c r="D315" s="161" t="s">
        <v>287</v>
      </c>
      <c r="E315" s="162" t="s">
        <v>407</v>
      </c>
      <c r="F315" s="163" t="s">
        <v>408</v>
      </c>
      <c r="G315" s="164" t="s">
        <v>144</v>
      </c>
      <c r="H315" s="165">
        <v>8.3000000000000007</v>
      </c>
      <c r="I315" s="166">
        <v>623</v>
      </c>
      <c r="J315" s="166">
        <f>ROUND(I315*H315,2)</f>
        <v>5170.8999999999996</v>
      </c>
      <c r="K315" s="163" t="s">
        <v>145</v>
      </c>
      <c r="L315" s="167"/>
      <c r="M315" s="168" t="s">
        <v>3</v>
      </c>
      <c r="N315" s="169" t="s">
        <v>39</v>
      </c>
      <c r="O315" s="136">
        <v>0</v>
      </c>
      <c r="P315" s="136">
        <f>O315*H315</f>
        <v>0</v>
      </c>
      <c r="Q315" s="136">
        <v>0.17499999999999999</v>
      </c>
      <c r="R315" s="136">
        <f>Q315*H315</f>
        <v>1.4525000000000001</v>
      </c>
      <c r="S315" s="136">
        <v>0</v>
      </c>
      <c r="T315" s="137">
        <f>S315*H315</f>
        <v>0</v>
      </c>
      <c r="AR315" s="138" t="s">
        <v>165</v>
      </c>
      <c r="AT315" s="138" t="s">
        <v>287</v>
      </c>
      <c r="AU315" s="138" t="s">
        <v>77</v>
      </c>
      <c r="AY315" s="17" t="s">
        <v>139</v>
      </c>
      <c r="BE315" s="139">
        <f>IF(N315="základní",J315,0)</f>
        <v>5170.8999999999996</v>
      </c>
      <c r="BF315" s="139">
        <f>IF(N315="snížená",J315,0)</f>
        <v>0</v>
      </c>
      <c r="BG315" s="139">
        <f>IF(N315="zákl. přenesená",J315,0)</f>
        <v>0</v>
      </c>
      <c r="BH315" s="139">
        <f>IF(N315="sníž. přenesená",J315,0)</f>
        <v>0</v>
      </c>
      <c r="BI315" s="139">
        <f>IF(N315="nulová",J315,0)</f>
        <v>0</v>
      </c>
      <c r="BJ315" s="17" t="s">
        <v>75</v>
      </c>
      <c r="BK315" s="139">
        <f>ROUND(I315*H315,2)</f>
        <v>5170.8999999999996</v>
      </c>
      <c r="BL315" s="17" t="s">
        <v>146</v>
      </c>
      <c r="BM315" s="138" t="s">
        <v>409</v>
      </c>
    </row>
    <row r="316" spans="2:65" s="12" customFormat="1" x14ac:dyDescent="0.2">
      <c r="B316" s="143"/>
      <c r="D316" s="144" t="s">
        <v>149</v>
      </c>
      <c r="E316" s="145" t="s">
        <v>3</v>
      </c>
      <c r="F316" s="146" t="s">
        <v>337</v>
      </c>
      <c r="H316" s="147">
        <v>8.3000000000000007</v>
      </c>
      <c r="L316" s="143"/>
      <c r="M316" s="148"/>
      <c r="T316" s="149"/>
      <c r="AT316" s="145" t="s">
        <v>149</v>
      </c>
      <c r="AU316" s="145" t="s">
        <v>77</v>
      </c>
      <c r="AV316" s="12" t="s">
        <v>77</v>
      </c>
      <c r="AW316" s="12" t="s">
        <v>30</v>
      </c>
      <c r="AX316" s="12" t="s">
        <v>68</v>
      </c>
      <c r="AY316" s="145" t="s">
        <v>139</v>
      </c>
    </row>
    <row r="317" spans="2:65" s="13" customFormat="1" x14ac:dyDescent="0.2">
      <c r="B317" s="150"/>
      <c r="D317" s="144" t="s">
        <v>149</v>
      </c>
      <c r="E317" s="151" t="s">
        <v>3</v>
      </c>
      <c r="F317" s="152" t="s">
        <v>151</v>
      </c>
      <c r="H317" s="153">
        <v>8.3000000000000007</v>
      </c>
      <c r="L317" s="150"/>
      <c r="M317" s="154"/>
      <c r="T317" s="155"/>
      <c r="AT317" s="151" t="s">
        <v>149</v>
      </c>
      <c r="AU317" s="151" t="s">
        <v>77</v>
      </c>
      <c r="AV317" s="13" t="s">
        <v>146</v>
      </c>
      <c r="AW317" s="13" t="s">
        <v>30</v>
      </c>
      <c r="AX317" s="13" t="s">
        <v>75</v>
      </c>
      <c r="AY317" s="151" t="s">
        <v>139</v>
      </c>
    </row>
    <row r="318" spans="2:65" s="11" customFormat="1" ht="22.95" customHeight="1" x14ac:dyDescent="0.25">
      <c r="B318" s="116"/>
      <c r="D318" s="117" t="s">
        <v>67</v>
      </c>
      <c r="E318" s="125" t="s">
        <v>165</v>
      </c>
      <c r="F318" s="125" t="s">
        <v>410</v>
      </c>
      <c r="J318" s="126">
        <f>BK318</f>
        <v>0</v>
      </c>
      <c r="L318" s="116"/>
      <c r="M318" s="120"/>
      <c r="P318" s="121">
        <f>SUM(P319:P368)</f>
        <v>0</v>
      </c>
      <c r="R318" s="121">
        <f>SUM(R319:R368)</f>
        <v>0</v>
      </c>
      <c r="T318" s="122">
        <f>SUM(T319:T368)</f>
        <v>0</v>
      </c>
      <c r="AR318" s="117" t="s">
        <v>75</v>
      </c>
      <c r="AT318" s="123" t="s">
        <v>67</v>
      </c>
      <c r="AU318" s="123" t="s">
        <v>75</v>
      </c>
      <c r="AY318" s="117" t="s">
        <v>139</v>
      </c>
      <c r="BK318" s="124">
        <f>SUM(BK319:BK368)</f>
        <v>0</v>
      </c>
    </row>
    <row r="319" spans="2:65" s="1" customFormat="1" ht="33" customHeight="1" x14ac:dyDescent="0.2">
      <c r="B319" s="127"/>
      <c r="C319" s="128" t="s">
        <v>261</v>
      </c>
      <c r="D319" s="128" t="s">
        <v>141</v>
      </c>
      <c r="E319" s="129" t="s">
        <v>411</v>
      </c>
      <c r="F319" s="130" t="s">
        <v>412</v>
      </c>
      <c r="G319" s="131" t="s">
        <v>195</v>
      </c>
      <c r="H319" s="132"/>
      <c r="I319" s="133">
        <v>4200</v>
      </c>
      <c r="J319" s="133">
        <f>ROUND(I319*H319,2)</f>
        <v>0</v>
      </c>
      <c r="K319" s="130" t="s">
        <v>145</v>
      </c>
      <c r="L319" s="29"/>
      <c r="M319" s="134" t="s">
        <v>3</v>
      </c>
      <c r="N319" s="135" t="s">
        <v>39</v>
      </c>
      <c r="O319" s="136">
        <v>2.177</v>
      </c>
      <c r="P319" s="136">
        <f>O319*H319</f>
        <v>0</v>
      </c>
      <c r="Q319" s="136">
        <v>0</v>
      </c>
      <c r="R319" s="136">
        <f>Q319*H319</f>
        <v>0</v>
      </c>
      <c r="S319" s="136">
        <v>1.92</v>
      </c>
      <c r="T319" s="137">
        <f>S319*H319</f>
        <v>0</v>
      </c>
      <c r="AR319" s="138" t="s">
        <v>146</v>
      </c>
      <c r="AT319" s="138" t="s">
        <v>141</v>
      </c>
      <c r="AU319" s="138" t="s">
        <v>77</v>
      </c>
      <c r="AY319" s="17" t="s">
        <v>139</v>
      </c>
      <c r="BE319" s="139">
        <f>IF(N319="základní",J319,0)</f>
        <v>0</v>
      </c>
      <c r="BF319" s="139">
        <f>IF(N319="snížená",J319,0)</f>
        <v>0</v>
      </c>
      <c r="BG319" s="139">
        <f>IF(N319="zákl. přenesená",J319,0)</f>
        <v>0</v>
      </c>
      <c r="BH319" s="139">
        <f>IF(N319="sníž. přenesená",J319,0)</f>
        <v>0</v>
      </c>
      <c r="BI319" s="139">
        <f>IF(N319="nulová",J319,0)</f>
        <v>0</v>
      </c>
      <c r="BJ319" s="17" t="s">
        <v>75</v>
      </c>
      <c r="BK319" s="139">
        <f>ROUND(I319*H319,2)</f>
        <v>0</v>
      </c>
      <c r="BL319" s="17" t="s">
        <v>146</v>
      </c>
      <c r="BM319" s="138" t="s">
        <v>413</v>
      </c>
    </row>
    <row r="320" spans="2:65" s="1" customFormat="1" x14ac:dyDescent="0.2">
      <c r="B320" s="29"/>
      <c r="D320" s="140" t="s">
        <v>147</v>
      </c>
      <c r="F320" s="141" t="s">
        <v>414</v>
      </c>
      <c r="L320" s="29"/>
      <c r="M320" s="142"/>
      <c r="T320" s="49"/>
      <c r="AT320" s="17" t="s">
        <v>147</v>
      </c>
      <c r="AU320" s="17" t="s">
        <v>77</v>
      </c>
    </row>
    <row r="321" spans="2:65" s="12" customFormat="1" x14ac:dyDescent="0.2">
      <c r="B321" s="143"/>
      <c r="D321" s="144" t="s">
        <v>149</v>
      </c>
      <c r="E321" s="145" t="s">
        <v>3</v>
      </c>
      <c r="F321" s="146" t="s">
        <v>415</v>
      </c>
      <c r="H321" s="147"/>
      <c r="L321" s="143"/>
      <c r="M321" s="148"/>
      <c r="T321" s="149"/>
      <c r="AT321" s="145" t="s">
        <v>149</v>
      </c>
      <c r="AU321" s="145" t="s">
        <v>77</v>
      </c>
      <c r="AV321" s="12" t="s">
        <v>77</v>
      </c>
      <c r="AW321" s="12" t="s">
        <v>30</v>
      </c>
      <c r="AX321" s="12" t="s">
        <v>75</v>
      </c>
      <c r="AY321" s="145" t="s">
        <v>139</v>
      </c>
    </row>
    <row r="322" spans="2:65" s="1" customFormat="1" ht="44.25" customHeight="1" x14ac:dyDescent="0.2">
      <c r="B322" s="127"/>
      <c r="C322" s="128" t="s">
        <v>416</v>
      </c>
      <c r="D322" s="128" t="s">
        <v>141</v>
      </c>
      <c r="E322" s="129" t="s">
        <v>417</v>
      </c>
      <c r="F322" s="130" t="s">
        <v>418</v>
      </c>
      <c r="G322" s="131" t="s">
        <v>180</v>
      </c>
      <c r="H322" s="132"/>
      <c r="I322" s="133">
        <v>892</v>
      </c>
      <c r="J322" s="133">
        <f>ROUND(I322*H322,2)</f>
        <v>0</v>
      </c>
      <c r="K322" s="130" t="s">
        <v>145</v>
      </c>
      <c r="L322" s="29"/>
      <c r="M322" s="134" t="s">
        <v>3</v>
      </c>
      <c r="N322" s="135" t="s">
        <v>39</v>
      </c>
      <c r="O322" s="136">
        <v>0.25800000000000001</v>
      </c>
      <c r="P322" s="136">
        <f>O322*H322</f>
        <v>0</v>
      </c>
      <c r="Q322" s="136">
        <v>2.7599999999999999E-3</v>
      </c>
      <c r="R322" s="136">
        <f>Q322*H322</f>
        <v>0</v>
      </c>
      <c r="S322" s="136">
        <v>0</v>
      </c>
      <c r="T322" s="137">
        <f>S322*H322</f>
        <v>0</v>
      </c>
      <c r="AR322" s="138" t="s">
        <v>146</v>
      </c>
      <c r="AT322" s="138" t="s">
        <v>141</v>
      </c>
      <c r="AU322" s="138" t="s">
        <v>77</v>
      </c>
      <c r="AY322" s="17" t="s">
        <v>139</v>
      </c>
      <c r="BE322" s="139">
        <f>IF(N322="základní",J322,0)</f>
        <v>0</v>
      </c>
      <c r="BF322" s="139">
        <f>IF(N322="snížená",J322,0)</f>
        <v>0</v>
      </c>
      <c r="BG322" s="139">
        <f>IF(N322="zákl. přenesená",J322,0)</f>
        <v>0</v>
      </c>
      <c r="BH322" s="139">
        <f>IF(N322="sníž. přenesená",J322,0)</f>
        <v>0</v>
      </c>
      <c r="BI322" s="139">
        <f>IF(N322="nulová",J322,0)</f>
        <v>0</v>
      </c>
      <c r="BJ322" s="17" t="s">
        <v>75</v>
      </c>
      <c r="BK322" s="139">
        <f>ROUND(I322*H322,2)</f>
        <v>0</v>
      </c>
      <c r="BL322" s="17" t="s">
        <v>146</v>
      </c>
      <c r="BM322" s="138" t="s">
        <v>419</v>
      </c>
    </row>
    <row r="323" spans="2:65" s="1" customFormat="1" x14ac:dyDescent="0.2">
      <c r="B323" s="29"/>
      <c r="D323" s="140" t="s">
        <v>147</v>
      </c>
      <c r="F323" s="141" t="s">
        <v>420</v>
      </c>
      <c r="L323" s="29"/>
      <c r="M323" s="142"/>
      <c r="T323" s="49"/>
      <c r="AT323" s="17" t="s">
        <v>147</v>
      </c>
      <c r="AU323" s="17" t="s">
        <v>77</v>
      </c>
    </row>
    <row r="324" spans="2:65" s="14" customFormat="1" x14ac:dyDescent="0.2">
      <c r="B324" s="156"/>
      <c r="D324" s="144" t="s">
        <v>149</v>
      </c>
      <c r="E324" s="157" t="s">
        <v>3</v>
      </c>
      <c r="F324" s="158" t="s">
        <v>202</v>
      </c>
      <c r="H324" s="157"/>
      <c r="L324" s="156"/>
      <c r="M324" s="159"/>
      <c r="T324" s="160"/>
      <c r="AT324" s="157" t="s">
        <v>149</v>
      </c>
      <c r="AU324" s="157" t="s">
        <v>77</v>
      </c>
      <c r="AV324" s="14" t="s">
        <v>75</v>
      </c>
      <c r="AW324" s="14" t="s">
        <v>30</v>
      </c>
      <c r="AX324" s="14" t="s">
        <v>68</v>
      </c>
      <c r="AY324" s="157" t="s">
        <v>139</v>
      </c>
    </row>
    <row r="325" spans="2:65" s="12" customFormat="1" x14ac:dyDescent="0.2">
      <c r="B325" s="143"/>
      <c r="D325" s="144" t="s">
        <v>149</v>
      </c>
      <c r="E325" s="145" t="s">
        <v>3</v>
      </c>
      <c r="F325" s="146" t="s">
        <v>421</v>
      </c>
      <c r="H325" s="147"/>
      <c r="L325" s="143"/>
      <c r="M325" s="148"/>
      <c r="T325" s="149"/>
      <c r="AT325" s="145" t="s">
        <v>149</v>
      </c>
      <c r="AU325" s="145" t="s">
        <v>77</v>
      </c>
      <c r="AV325" s="12" t="s">
        <v>77</v>
      </c>
      <c r="AW325" s="12" t="s">
        <v>30</v>
      </c>
      <c r="AX325" s="12" t="s">
        <v>68</v>
      </c>
      <c r="AY325" s="145" t="s">
        <v>139</v>
      </c>
    </row>
    <row r="326" spans="2:65" s="14" customFormat="1" x14ac:dyDescent="0.2">
      <c r="B326" s="156"/>
      <c r="D326" s="144" t="s">
        <v>149</v>
      </c>
      <c r="E326" s="157" t="s">
        <v>3</v>
      </c>
      <c r="F326" s="158" t="s">
        <v>209</v>
      </c>
      <c r="H326" s="157"/>
      <c r="L326" s="156"/>
      <c r="M326" s="159"/>
      <c r="T326" s="160"/>
      <c r="AT326" s="157" t="s">
        <v>149</v>
      </c>
      <c r="AU326" s="157" t="s">
        <v>77</v>
      </c>
      <c r="AV326" s="14" t="s">
        <v>75</v>
      </c>
      <c r="AW326" s="14" t="s">
        <v>30</v>
      </c>
      <c r="AX326" s="14" t="s">
        <v>68</v>
      </c>
      <c r="AY326" s="157" t="s">
        <v>139</v>
      </c>
    </row>
    <row r="327" spans="2:65" s="12" customFormat="1" x14ac:dyDescent="0.2">
      <c r="B327" s="143"/>
      <c r="D327" s="144" t="s">
        <v>149</v>
      </c>
      <c r="E327" s="145" t="s">
        <v>3</v>
      </c>
      <c r="F327" s="146" t="s">
        <v>422</v>
      </c>
      <c r="H327" s="147"/>
      <c r="L327" s="143"/>
      <c r="M327" s="148"/>
      <c r="T327" s="149"/>
      <c r="AT327" s="145" t="s">
        <v>149</v>
      </c>
      <c r="AU327" s="145" t="s">
        <v>77</v>
      </c>
      <c r="AV327" s="12" t="s">
        <v>77</v>
      </c>
      <c r="AW327" s="12" t="s">
        <v>30</v>
      </c>
      <c r="AX327" s="12" t="s">
        <v>68</v>
      </c>
      <c r="AY327" s="145" t="s">
        <v>139</v>
      </c>
    </row>
    <row r="328" spans="2:65" s="13" customFormat="1" x14ac:dyDescent="0.2">
      <c r="B328" s="150"/>
      <c r="D328" s="144" t="s">
        <v>149</v>
      </c>
      <c r="E328" s="151" t="s">
        <v>3</v>
      </c>
      <c r="F328" s="152" t="s">
        <v>151</v>
      </c>
      <c r="H328" s="153"/>
      <c r="L328" s="150"/>
      <c r="M328" s="154"/>
      <c r="T328" s="155"/>
      <c r="AT328" s="151" t="s">
        <v>149</v>
      </c>
      <c r="AU328" s="151" t="s">
        <v>77</v>
      </c>
      <c r="AV328" s="13" t="s">
        <v>146</v>
      </c>
      <c r="AW328" s="13" t="s">
        <v>30</v>
      </c>
      <c r="AX328" s="13" t="s">
        <v>75</v>
      </c>
      <c r="AY328" s="151" t="s">
        <v>139</v>
      </c>
    </row>
    <row r="329" spans="2:65" s="1" customFormat="1" ht="37.950000000000003" customHeight="1" x14ac:dyDescent="0.2">
      <c r="B329" s="127"/>
      <c r="C329" s="128" t="s">
        <v>265</v>
      </c>
      <c r="D329" s="128" t="s">
        <v>141</v>
      </c>
      <c r="E329" s="129" t="s">
        <v>423</v>
      </c>
      <c r="F329" s="130" t="s">
        <v>424</v>
      </c>
      <c r="G329" s="131" t="s">
        <v>425</v>
      </c>
      <c r="H329" s="132"/>
      <c r="I329" s="133">
        <v>234</v>
      </c>
      <c r="J329" s="133">
        <f>ROUND(I329*H329,2)</f>
        <v>0</v>
      </c>
      <c r="K329" s="130" t="s">
        <v>145</v>
      </c>
      <c r="L329" s="29"/>
      <c r="M329" s="134" t="s">
        <v>3</v>
      </c>
      <c r="N329" s="135" t="s">
        <v>39</v>
      </c>
      <c r="O329" s="136">
        <v>0.68300000000000005</v>
      </c>
      <c r="P329" s="136">
        <f>O329*H329</f>
        <v>0</v>
      </c>
      <c r="Q329" s="136">
        <v>0</v>
      </c>
      <c r="R329" s="136">
        <f>Q329*H329</f>
        <v>0</v>
      </c>
      <c r="S329" s="136">
        <v>0</v>
      </c>
      <c r="T329" s="137">
        <f>S329*H329</f>
        <v>0</v>
      </c>
      <c r="AR329" s="138" t="s">
        <v>146</v>
      </c>
      <c r="AT329" s="138" t="s">
        <v>141</v>
      </c>
      <c r="AU329" s="138" t="s">
        <v>77</v>
      </c>
      <c r="AY329" s="17" t="s">
        <v>139</v>
      </c>
      <c r="BE329" s="139">
        <f>IF(N329="základní",J329,0)</f>
        <v>0</v>
      </c>
      <c r="BF329" s="139">
        <f>IF(N329="snížená",J329,0)</f>
        <v>0</v>
      </c>
      <c r="BG329" s="139">
        <f>IF(N329="zákl. přenesená",J329,0)</f>
        <v>0</v>
      </c>
      <c r="BH329" s="139">
        <f>IF(N329="sníž. přenesená",J329,0)</f>
        <v>0</v>
      </c>
      <c r="BI329" s="139">
        <f>IF(N329="nulová",J329,0)</f>
        <v>0</v>
      </c>
      <c r="BJ329" s="17" t="s">
        <v>75</v>
      </c>
      <c r="BK329" s="139">
        <f>ROUND(I329*H329,2)</f>
        <v>0</v>
      </c>
      <c r="BL329" s="17" t="s">
        <v>146</v>
      </c>
      <c r="BM329" s="138" t="s">
        <v>426</v>
      </c>
    </row>
    <row r="330" spans="2:65" s="1" customFormat="1" x14ac:dyDescent="0.2">
      <c r="B330" s="29"/>
      <c r="D330" s="140" t="s">
        <v>147</v>
      </c>
      <c r="F330" s="141" t="s">
        <v>427</v>
      </c>
      <c r="L330" s="29"/>
      <c r="M330" s="142"/>
      <c r="T330" s="49"/>
      <c r="AT330" s="17" t="s">
        <v>147</v>
      </c>
      <c r="AU330" s="17" t="s">
        <v>77</v>
      </c>
    </row>
    <row r="331" spans="2:65" s="12" customFormat="1" x14ac:dyDescent="0.2">
      <c r="B331" s="143"/>
      <c r="D331" s="144" t="s">
        <v>149</v>
      </c>
      <c r="E331" s="145" t="s">
        <v>3</v>
      </c>
      <c r="F331" s="146" t="s">
        <v>428</v>
      </c>
      <c r="H331" s="147"/>
      <c r="L331" s="143"/>
      <c r="M331" s="148"/>
      <c r="T331" s="149"/>
      <c r="AT331" s="145" t="s">
        <v>149</v>
      </c>
      <c r="AU331" s="145" t="s">
        <v>77</v>
      </c>
      <c r="AV331" s="12" t="s">
        <v>77</v>
      </c>
      <c r="AW331" s="12" t="s">
        <v>30</v>
      </c>
      <c r="AX331" s="12" t="s">
        <v>68</v>
      </c>
      <c r="AY331" s="145" t="s">
        <v>139</v>
      </c>
    </row>
    <row r="332" spans="2:65" s="13" customFormat="1" x14ac:dyDescent="0.2">
      <c r="B332" s="150"/>
      <c r="D332" s="144" t="s">
        <v>149</v>
      </c>
      <c r="E332" s="151" t="s">
        <v>3</v>
      </c>
      <c r="F332" s="152" t="s">
        <v>151</v>
      </c>
      <c r="H332" s="153"/>
      <c r="L332" s="150"/>
      <c r="M332" s="154"/>
      <c r="T332" s="155"/>
      <c r="AT332" s="151" t="s">
        <v>149</v>
      </c>
      <c r="AU332" s="151" t="s">
        <v>77</v>
      </c>
      <c r="AV332" s="13" t="s">
        <v>146</v>
      </c>
      <c r="AW332" s="13" t="s">
        <v>30</v>
      </c>
      <c r="AX332" s="13" t="s">
        <v>75</v>
      </c>
      <c r="AY332" s="151" t="s">
        <v>139</v>
      </c>
    </row>
    <row r="333" spans="2:65" s="1" customFormat="1" ht="16.5" customHeight="1" x14ac:dyDescent="0.2">
      <c r="B333" s="127"/>
      <c r="C333" s="161" t="s">
        <v>429</v>
      </c>
      <c r="D333" s="161" t="s">
        <v>287</v>
      </c>
      <c r="E333" s="162" t="s">
        <v>430</v>
      </c>
      <c r="F333" s="163" t="s">
        <v>431</v>
      </c>
      <c r="G333" s="164" t="s">
        <v>425</v>
      </c>
      <c r="H333" s="165"/>
      <c r="I333" s="166">
        <v>117</v>
      </c>
      <c r="J333" s="166">
        <f>ROUND(I333*H333,2)</f>
        <v>0</v>
      </c>
      <c r="K333" s="163" t="s">
        <v>145</v>
      </c>
      <c r="L333" s="167"/>
      <c r="M333" s="168" t="s">
        <v>3</v>
      </c>
      <c r="N333" s="169" t="s">
        <v>39</v>
      </c>
      <c r="O333" s="136">
        <v>0</v>
      </c>
      <c r="P333" s="136">
        <f>O333*H333</f>
        <v>0</v>
      </c>
      <c r="Q333" s="136">
        <v>8.8000000000000003E-4</v>
      </c>
      <c r="R333" s="136">
        <f>Q333*H333</f>
        <v>0</v>
      </c>
      <c r="S333" s="136">
        <v>0</v>
      </c>
      <c r="T333" s="137">
        <f>S333*H333</f>
        <v>0</v>
      </c>
      <c r="AR333" s="138" t="s">
        <v>165</v>
      </c>
      <c r="AT333" s="138" t="s">
        <v>287</v>
      </c>
      <c r="AU333" s="138" t="s">
        <v>77</v>
      </c>
      <c r="AY333" s="17" t="s">
        <v>139</v>
      </c>
      <c r="BE333" s="139">
        <f>IF(N333="základní",J333,0)</f>
        <v>0</v>
      </c>
      <c r="BF333" s="139">
        <f>IF(N333="snížená",J333,0)</f>
        <v>0</v>
      </c>
      <c r="BG333" s="139">
        <f>IF(N333="zákl. přenesená",J333,0)</f>
        <v>0</v>
      </c>
      <c r="BH333" s="139">
        <f>IF(N333="sníž. přenesená",J333,0)</f>
        <v>0</v>
      </c>
      <c r="BI333" s="139">
        <f>IF(N333="nulová",J333,0)</f>
        <v>0</v>
      </c>
      <c r="BJ333" s="17" t="s">
        <v>75</v>
      </c>
      <c r="BK333" s="139">
        <f>ROUND(I333*H333,2)</f>
        <v>0</v>
      </c>
      <c r="BL333" s="17" t="s">
        <v>146</v>
      </c>
      <c r="BM333" s="138" t="s">
        <v>432</v>
      </c>
    </row>
    <row r="334" spans="2:65" s="12" customFormat="1" x14ac:dyDescent="0.2">
      <c r="B334" s="143"/>
      <c r="D334" s="144" t="s">
        <v>149</v>
      </c>
      <c r="E334" s="145" t="s">
        <v>3</v>
      </c>
      <c r="F334" s="146" t="s">
        <v>433</v>
      </c>
      <c r="H334" s="147"/>
      <c r="L334" s="143"/>
      <c r="M334" s="148"/>
      <c r="T334" s="149"/>
      <c r="AT334" s="145" t="s">
        <v>149</v>
      </c>
      <c r="AU334" s="145" t="s">
        <v>77</v>
      </c>
      <c r="AV334" s="12" t="s">
        <v>77</v>
      </c>
      <c r="AW334" s="12" t="s">
        <v>30</v>
      </c>
      <c r="AX334" s="12" t="s">
        <v>68</v>
      </c>
      <c r="AY334" s="145" t="s">
        <v>139</v>
      </c>
    </row>
    <row r="335" spans="2:65" s="13" customFormat="1" x14ac:dyDescent="0.2">
      <c r="B335" s="150"/>
      <c r="D335" s="144" t="s">
        <v>149</v>
      </c>
      <c r="E335" s="151" t="s">
        <v>3</v>
      </c>
      <c r="F335" s="152" t="s">
        <v>151</v>
      </c>
      <c r="H335" s="153"/>
      <c r="L335" s="150"/>
      <c r="M335" s="154"/>
      <c r="T335" s="155"/>
      <c r="AT335" s="151" t="s">
        <v>149</v>
      </c>
      <c r="AU335" s="151" t="s">
        <v>77</v>
      </c>
      <c r="AV335" s="13" t="s">
        <v>146</v>
      </c>
      <c r="AW335" s="13" t="s">
        <v>30</v>
      </c>
      <c r="AX335" s="13" t="s">
        <v>75</v>
      </c>
      <c r="AY335" s="151" t="s">
        <v>139</v>
      </c>
    </row>
    <row r="336" spans="2:65" s="1" customFormat="1" ht="16.5" customHeight="1" x14ac:dyDescent="0.2">
      <c r="B336" s="127"/>
      <c r="C336" s="161" t="s">
        <v>270</v>
      </c>
      <c r="D336" s="161" t="s">
        <v>287</v>
      </c>
      <c r="E336" s="162" t="s">
        <v>434</v>
      </c>
      <c r="F336" s="163" t="s">
        <v>435</v>
      </c>
      <c r="G336" s="164" t="s">
        <v>425</v>
      </c>
      <c r="H336" s="165"/>
      <c r="I336" s="166">
        <v>120</v>
      </c>
      <c r="J336" s="166">
        <f>ROUND(I336*H336,2)</f>
        <v>0</v>
      </c>
      <c r="K336" s="163" t="s">
        <v>145</v>
      </c>
      <c r="L336" s="167"/>
      <c r="M336" s="168" t="s">
        <v>3</v>
      </c>
      <c r="N336" s="169" t="s">
        <v>39</v>
      </c>
      <c r="O336" s="136">
        <v>0</v>
      </c>
      <c r="P336" s="136">
        <f>O336*H336</f>
        <v>0</v>
      </c>
      <c r="Q336" s="136">
        <v>6.4999999999999997E-4</v>
      </c>
      <c r="R336" s="136">
        <f>Q336*H336</f>
        <v>0</v>
      </c>
      <c r="S336" s="136">
        <v>0</v>
      </c>
      <c r="T336" s="137">
        <f>S336*H336</f>
        <v>0</v>
      </c>
      <c r="AR336" s="138" t="s">
        <v>165</v>
      </c>
      <c r="AT336" s="138" t="s">
        <v>287</v>
      </c>
      <c r="AU336" s="138" t="s">
        <v>77</v>
      </c>
      <c r="AY336" s="17" t="s">
        <v>139</v>
      </c>
      <c r="BE336" s="139">
        <f>IF(N336="základní",J336,0)</f>
        <v>0</v>
      </c>
      <c r="BF336" s="139">
        <f>IF(N336="snížená",J336,0)</f>
        <v>0</v>
      </c>
      <c r="BG336" s="139">
        <f>IF(N336="zákl. přenesená",J336,0)</f>
        <v>0</v>
      </c>
      <c r="BH336" s="139">
        <f>IF(N336="sníž. přenesená",J336,0)</f>
        <v>0</v>
      </c>
      <c r="BI336" s="139">
        <f>IF(N336="nulová",J336,0)</f>
        <v>0</v>
      </c>
      <c r="BJ336" s="17" t="s">
        <v>75</v>
      </c>
      <c r="BK336" s="139">
        <f>ROUND(I336*H336,2)</f>
        <v>0</v>
      </c>
      <c r="BL336" s="17" t="s">
        <v>146</v>
      </c>
      <c r="BM336" s="138" t="s">
        <v>436</v>
      </c>
    </row>
    <row r="337" spans="2:65" s="12" customFormat="1" x14ac:dyDescent="0.2">
      <c r="B337" s="143"/>
      <c r="D337" s="144" t="s">
        <v>149</v>
      </c>
      <c r="E337" s="145" t="s">
        <v>3</v>
      </c>
      <c r="F337" s="146" t="s">
        <v>437</v>
      </c>
      <c r="H337" s="147"/>
      <c r="L337" s="143"/>
      <c r="M337" s="148"/>
      <c r="T337" s="149"/>
      <c r="AT337" s="145" t="s">
        <v>149</v>
      </c>
      <c r="AU337" s="145" t="s">
        <v>77</v>
      </c>
      <c r="AV337" s="12" t="s">
        <v>77</v>
      </c>
      <c r="AW337" s="12" t="s">
        <v>30</v>
      </c>
      <c r="AX337" s="12" t="s">
        <v>68</v>
      </c>
      <c r="AY337" s="145" t="s">
        <v>139</v>
      </c>
    </row>
    <row r="338" spans="2:65" s="13" customFormat="1" x14ac:dyDescent="0.2">
      <c r="B338" s="150"/>
      <c r="D338" s="144" t="s">
        <v>149</v>
      </c>
      <c r="E338" s="151" t="s">
        <v>3</v>
      </c>
      <c r="F338" s="152" t="s">
        <v>151</v>
      </c>
      <c r="H338" s="153"/>
      <c r="L338" s="150"/>
      <c r="M338" s="154"/>
      <c r="T338" s="155"/>
      <c r="AT338" s="151" t="s">
        <v>149</v>
      </c>
      <c r="AU338" s="151" t="s">
        <v>77</v>
      </c>
      <c r="AV338" s="13" t="s">
        <v>146</v>
      </c>
      <c r="AW338" s="13" t="s">
        <v>30</v>
      </c>
      <c r="AX338" s="13" t="s">
        <v>75</v>
      </c>
      <c r="AY338" s="151" t="s">
        <v>139</v>
      </c>
    </row>
    <row r="339" spans="2:65" s="1" customFormat="1" ht="16.5" customHeight="1" x14ac:dyDescent="0.2">
      <c r="B339" s="127"/>
      <c r="C339" s="161" t="s">
        <v>438</v>
      </c>
      <c r="D339" s="161" t="s">
        <v>287</v>
      </c>
      <c r="E339" s="162" t="s">
        <v>439</v>
      </c>
      <c r="F339" s="163" t="s">
        <v>440</v>
      </c>
      <c r="G339" s="164" t="s">
        <v>425</v>
      </c>
      <c r="H339" s="165"/>
      <c r="I339" s="166">
        <v>105</v>
      </c>
      <c r="J339" s="166">
        <f>ROUND(I339*H339,2)</f>
        <v>0</v>
      </c>
      <c r="K339" s="163" t="s">
        <v>145</v>
      </c>
      <c r="L339" s="167"/>
      <c r="M339" s="168" t="s">
        <v>3</v>
      </c>
      <c r="N339" s="169" t="s">
        <v>39</v>
      </c>
      <c r="O339" s="136">
        <v>0</v>
      </c>
      <c r="P339" s="136">
        <f>O339*H339</f>
        <v>0</v>
      </c>
      <c r="Q339" s="136">
        <v>6.4000000000000005E-4</v>
      </c>
      <c r="R339" s="136">
        <f>Q339*H339</f>
        <v>0</v>
      </c>
      <c r="S339" s="136">
        <v>0</v>
      </c>
      <c r="T339" s="137">
        <f>S339*H339</f>
        <v>0</v>
      </c>
      <c r="AR339" s="138" t="s">
        <v>165</v>
      </c>
      <c r="AT339" s="138" t="s">
        <v>287</v>
      </c>
      <c r="AU339" s="138" t="s">
        <v>77</v>
      </c>
      <c r="AY339" s="17" t="s">
        <v>139</v>
      </c>
      <c r="BE339" s="139">
        <f>IF(N339="základní",J339,0)</f>
        <v>0</v>
      </c>
      <c r="BF339" s="139">
        <f>IF(N339="snížená",J339,0)</f>
        <v>0</v>
      </c>
      <c r="BG339" s="139">
        <f>IF(N339="zákl. přenesená",J339,0)</f>
        <v>0</v>
      </c>
      <c r="BH339" s="139">
        <f>IF(N339="sníž. přenesená",J339,0)</f>
        <v>0</v>
      </c>
      <c r="BI339" s="139">
        <f>IF(N339="nulová",J339,0)</f>
        <v>0</v>
      </c>
      <c r="BJ339" s="17" t="s">
        <v>75</v>
      </c>
      <c r="BK339" s="139">
        <f>ROUND(I339*H339,2)</f>
        <v>0</v>
      </c>
      <c r="BL339" s="17" t="s">
        <v>146</v>
      </c>
      <c r="BM339" s="138" t="s">
        <v>441</v>
      </c>
    </row>
    <row r="340" spans="2:65" s="12" customFormat="1" x14ac:dyDescent="0.2">
      <c r="B340" s="143"/>
      <c r="D340" s="144" t="s">
        <v>149</v>
      </c>
      <c r="E340" s="145" t="s">
        <v>3</v>
      </c>
      <c r="F340" s="146" t="s">
        <v>146</v>
      </c>
      <c r="H340" s="147"/>
      <c r="L340" s="143"/>
      <c r="M340" s="148"/>
      <c r="T340" s="149"/>
      <c r="AT340" s="145" t="s">
        <v>149</v>
      </c>
      <c r="AU340" s="145" t="s">
        <v>77</v>
      </c>
      <c r="AV340" s="12" t="s">
        <v>77</v>
      </c>
      <c r="AW340" s="12" t="s">
        <v>30</v>
      </c>
      <c r="AX340" s="12" t="s">
        <v>68</v>
      </c>
      <c r="AY340" s="145" t="s">
        <v>139</v>
      </c>
    </row>
    <row r="341" spans="2:65" s="13" customFormat="1" x14ac:dyDescent="0.2">
      <c r="B341" s="150"/>
      <c r="D341" s="144" t="s">
        <v>149</v>
      </c>
      <c r="E341" s="151" t="s">
        <v>3</v>
      </c>
      <c r="F341" s="152" t="s">
        <v>151</v>
      </c>
      <c r="H341" s="153"/>
      <c r="L341" s="150"/>
      <c r="M341" s="154"/>
      <c r="T341" s="155"/>
      <c r="AT341" s="151" t="s">
        <v>149</v>
      </c>
      <c r="AU341" s="151" t="s">
        <v>77</v>
      </c>
      <c r="AV341" s="13" t="s">
        <v>146</v>
      </c>
      <c r="AW341" s="13" t="s">
        <v>30</v>
      </c>
      <c r="AX341" s="13" t="s">
        <v>75</v>
      </c>
      <c r="AY341" s="151" t="s">
        <v>139</v>
      </c>
    </row>
    <row r="342" spans="2:65" s="1" customFormat="1" ht="16.5" customHeight="1" x14ac:dyDescent="0.2">
      <c r="B342" s="127"/>
      <c r="C342" s="161" t="s">
        <v>276</v>
      </c>
      <c r="D342" s="161" t="s">
        <v>287</v>
      </c>
      <c r="E342" s="162" t="s">
        <v>442</v>
      </c>
      <c r="F342" s="163" t="s">
        <v>443</v>
      </c>
      <c r="G342" s="164" t="s">
        <v>425</v>
      </c>
      <c r="H342" s="165"/>
      <c r="I342" s="166">
        <v>73</v>
      </c>
      <c r="J342" s="166">
        <f>ROUND(I342*H342,2)</f>
        <v>0</v>
      </c>
      <c r="K342" s="163" t="s">
        <v>145</v>
      </c>
      <c r="L342" s="167"/>
      <c r="M342" s="168" t="s">
        <v>3</v>
      </c>
      <c r="N342" s="169" t="s">
        <v>39</v>
      </c>
      <c r="O342" s="136">
        <v>0</v>
      </c>
      <c r="P342" s="136">
        <f>O342*H342</f>
        <v>0</v>
      </c>
      <c r="Q342" s="136">
        <v>4.6000000000000001E-4</v>
      </c>
      <c r="R342" s="136">
        <f>Q342*H342</f>
        <v>0</v>
      </c>
      <c r="S342" s="136">
        <v>0</v>
      </c>
      <c r="T342" s="137">
        <f>S342*H342</f>
        <v>0</v>
      </c>
      <c r="AR342" s="138" t="s">
        <v>165</v>
      </c>
      <c r="AT342" s="138" t="s">
        <v>287</v>
      </c>
      <c r="AU342" s="138" t="s">
        <v>77</v>
      </c>
      <c r="AY342" s="17" t="s">
        <v>139</v>
      </c>
      <c r="BE342" s="139">
        <f>IF(N342="základní",J342,0)</f>
        <v>0</v>
      </c>
      <c r="BF342" s="139">
        <f>IF(N342="snížená",J342,0)</f>
        <v>0</v>
      </c>
      <c r="BG342" s="139">
        <f>IF(N342="zákl. přenesená",J342,0)</f>
        <v>0</v>
      </c>
      <c r="BH342" s="139">
        <f>IF(N342="sníž. přenesená",J342,0)</f>
        <v>0</v>
      </c>
      <c r="BI342" s="139">
        <f>IF(N342="nulová",J342,0)</f>
        <v>0</v>
      </c>
      <c r="BJ342" s="17" t="s">
        <v>75</v>
      </c>
      <c r="BK342" s="139">
        <f>ROUND(I342*H342,2)</f>
        <v>0</v>
      </c>
      <c r="BL342" s="17" t="s">
        <v>146</v>
      </c>
      <c r="BM342" s="138" t="s">
        <v>444</v>
      </c>
    </row>
    <row r="343" spans="2:65" s="12" customFormat="1" x14ac:dyDescent="0.2">
      <c r="B343" s="143"/>
      <c r="D343" s="144" t="s">
        <v>149</v>
      </c>
      <c r="E343" s="145" t="s">
        <v>3</v>
      </c>
      <c r="F343" s="146" t="s">
        <v>146</v>
      </c>
      <c r="H343" s="147"/>
      <c r="L343" s="143"/>
      <c r="M343" s="148"/>
      <c r="T343" s="149"/>
      <c r="AT343" s="145" t="s">
        <v>149</v>
      </c>
      <c r="AU343" s="145" t="s">
        <v>77</v>
      </c>
      <c r="AV343" s="12" t="s">
        <v>77</v>
      </c>
      <c r="AW343" s="12" t="s">
        <v>30</v>
      </c>
      <c r="AX343" s="12" t="s">
        <v>68</v>
      </c>
      <c r="AY343" s="145" t="s">
        <v>139</v>
      </c>
    </row>
    <row r="344" spans="2:65" s="13" customFormat="1" x14ac:dyDescent="0.2">
      <c r="B344" s="150"/>
      <c r="D344" s="144" t="s">
        <v>149</v>
      </c>
      <c r="E344" s="151" t="s">
        <v>3</v>
      </c>
      <c r="F344" s="152" t="s">
        <v>151</v>
      </c>
      <c r="H344" s="153"/>
      <c r="L344" s="150"/>
      <c r="M344" s="154"/>
      <c r="T344" s="155"/>
      <c r="AT344" s="151" t="s">
        <v>149</v>
      </c>
      <c r="AU344" s="151" t="s">
        <v>77</v>
      </c>
      <c r="AV344" s="13" t="s">
        <v>146</v>
      </c>
      <c r="AW344" s="13" t="s">
        <v>30</v>
      </c>
      <c r="AX344" s="13" t="s">
        <v>75</v>
      </c>
      <c r="AY344" s="151" t="s">
        <v>139</v>
      </c>
    </row>
    <row r="345" spans="2:65" s="1" customFormat="1" ht="37.950000000000003" customHeight="1" x14ac:dyDescent="0.2">
      <c r="B345" s="127"/>
      <c r="C345" s="128" t="s">
        <v>445</v>
      </c>
      <c r="D345" s="128" t="s">
        <v>141</v>
      </c>
      <c r="E345" s="129" t="s">
        <v>446</v>
      </c>
      <c r="F345" s="130" t="s">
        <v>447</v>
      </c>
      <c r="G345" s="131" t="s">
        <v>425</v>
      </c>
      <c r="H345" s="132"/>
      <c r="I345" s="133">
        <v>394</v>
      </c>
      <c r="J345" s="133">
        <f>ROUND(I345*H345,2)</f>
        <v>0</v>
      </c>
      <c r="K345" s="130" t="s">
        <v>145</v>
      </c>
      <c r="L345" s="29"/>
      <c r="M345" s="134" t="s">
        <v>3</v>
      </c>
      <c r="N345" s="135" t="s">
        <v>39</v>
      </c>
      <c r="O345" s="136">
        <v>1.1319999999999999</v>
      </c>
      <c r="P345" s="136">
        <f>O345*H345</f>
        <v>0</v>
      </c>
      <c r="Q345" s="136">
        <v>1.0000000000000001E-5</v>
      </c>
      <c r="R345" s="136">
        <f>Q345*H345</f>
        <v>0</v>
      </c>
      <c r="S345" s="136">
        <v>0</v>
      </c>
      <c r="T345" s="137">
        <f>S345*H345</f>
        <v>0</v>
      </c>
      <c r="AR345" s="138" t="s">
        <v>146</v>
      </c>
      <c r="AT345" s="138" t="s">
        <v>141</v>
      </c>
      <c r="AU345" s="138" t="s">
        <v>77</v>
      </c>
      <c r="AY345" s="17" t="s">
        <v>139</v>
      </c>
      <c r="BE345" s="139">
        <f>IF(N345="základní",J345,0)</f>
        <v>0</v>
      </c>
      <c r="BF345" s="139">
        <f>IF(N345="snížená",J345,0)</f>
        <v>0</v>
      </c>
      <c r="BG345" s="139">
        <f>IF(N345="zákl. přenesená",J345,0)</f>
        <v>0</v>
      </c>
      <c r="BH345" s="139">
        <f>IF(N345="sníž. přenesená",J345,0)</f>
        <v>0</v>
      </c>
      <c r="BI345" s="139">
        <f>IF(N345="nulová",J345,0)</f>
        <v>0</v>
      </c>
      <c r="BJ345" s="17" t="s">
        <v>75</v>
      </c>
      <c r="BK345" s="139">
        <f>ROUND(I345*H345,2)</f>
        <v>0</v>
      </c>
      <c r="BL345" s="17" t="s">
        <v>146</v>
      </c>
      <c r="BM345" s="138" t="s">
        <v>448</v>
      </c>
    </row>
    <row r="346" spans="2:65" s="1" customFormat="1" x14ac:dyDescent="0.2">
      <c r="B346" s="29"/>
      <c r="D346" s="140" t="s">
        <v>147</v>
      </c>
      <c r="F346" s="141" t="s">
        <v>449</v>
      </c>
      <c r="L346" s="29"/>
      <c r="M346" s="142"/>
      <c r="T346" s="49"/>
      <c r="AT346" s="17" t="s">
        <v>147</v>
      </c>
      <c r="AU346" s="17" t="s">
        <v>77</v>
      </c>
    </row>
    <row r="347" spans="2:65" s="1" customFormat="1" ht="16.5" customHeight="1" x14ac:dyDescent="0.2">
      <c r="B347" s="127"/>
      <c r="C347" s="161" t="s">
        <v>282</v>
      </c>
      <c r="D347" s="161" t="s">
        <v>287</v>
      </c>
      <c r="E347" s="162" t="s">
        <v>450</v>
      </c>
      <c r="F347" s="163" t="s">
        <v>451</v>
      </c>
      <c r="G347" s="164" t="s">
        <v>425</v>
      </c>
      <c r="H347" s="165"/>
      <c r="I347" s="166">
        <v>358</v>
      </c>
      <c r="J347" s="166">
        <f>ROUND(I347*H347,2)</f>
        <v>0</v>
      </c>
      <c r="K347" s="163" t="s">
        <v>145</v>
      </c>
      <c r="L347" s="167"/>
      <c r="M347" s="168" t="s">
        <v>3</v>
      </c>
      <c r="N347" s="169" t="s">
        <v>39</v>
      </c>
      <c r="O347" s="136">
        <v>0</v>
      </c>
      <c r="P347" s="136">
        <f>O347*H347</f>
        <v>0</v>
      </c>
      <c r="Q347" s="136">
        <v>1.5399999999999999E-3</v>
      </c>
      <c r="R347" s="136">
        <f>Q347*H347</f>
        <v>0</v>
      </c>
      <c r="S347" s="136">
        <v>0</v>
      </c>
      <c r="T347" s="137">
        <f>S347*H347</f>
        <v>0</v>
      </c>
      <c r="AR347" s="138" t="s">
        <v>165</v>
      </c>
      <c r="AT347" s="138" t="s">
        <v>287</v>
      </c>
      <c r="AU347" s="138" t="s">
        <v>77</v>
      </c>
      <c r="AY347" s="17" t="s">
        <v>139</v>
      </c>
      <c r="BE347" s="139">
        <f>IF(N347="základní",J347,0)</f>
        <v>0</v>
      </c>
      <c r="BF347" s="139">
        <f>IF(N347="snížená",J347,0)</f>
        <v>0</v>
      </c>
      <c r="BG347" s="139">
        <f>IF(N347="zákl. přenesená",J347,0)</f>
        <v>0</v>
      </c>
      <c r="BH347" s="139">
        <f>IF(N347="sníž. přenesená",J347,0)</f>
        <v>0</v>
      </c>
      <c r="BI347" s="139">
        <f>IF(N347="nulová",J347,0)</f>
        <v>0</v>
      </c>
      <c r="BJ347" s="17" t="s">
        <v>75</v>
      </c>
      <c r="BK347" s="139">
        <f>ROUND(I347*H347,2)</f>
        <v>0</v>
      </c>
      <c r="BL347" s="17" t="s">
        <v>146</v>
      </c>
      <c r="BM347" s="138" t="s">
        <v>452</v>
      </c>
    </row>
    <row r="348" spans="2:65" s="1" customFormat="1" ht="21.75" customHeight="1" x14ac:dyDescent="0.2">
      <c r="B348" s="127"/>
      <c r="C348" s="128" t="s">
        <v>453</v>
      </c>
      <c r="D348" s="128" t="s">
        <v>141</v>
      </c>
      <c r="E348" s="129" t="s">
        <v>454</v>
      </c>
      <c r="F348" s="130" t="s">
        <v>455</v>
      </c>
      <c r="G348" s="131" t="s">
        <v>180</v>
      </c>
      <c r="H348" s="132"/>
      <c r="I348" s="133">
        <v>25</v>
      </c>
      <c r="J348" s="133">
        <f>ROUND(I348*H348,2)</f>
        <v>0</v>
      </c>
      <c r="K348" s="130" t="s">
        <v>145</v>
      </c>
      <c r="L348" s="29"/>
      <c r="M348" s="134" t="s">
        <v>3</v>
      </c>
      <c r="N348" s="135" t="s">
        <v>39</v>
      </c>
      <c r="O348" s="136">
        <v>5.5E-2</v>
      </c>
      <c r="P348" s="136">
        <f>O348*H348</f>
        <v>0</v>
      </c>
      <c r="Q348" s="136">
        <v>0</v>
      </c>
      <c r="R348" s="136">
        <f>Q348*H348</f>
        <v>0</v>
      </c>
      <c r="S348" s="136">
        <v>0</v>
      </c>
      <c r="T348" s="137">
        <f>S348*H348</f>
        <v>0</v>
      </c>
      <c r="AR348" s="138" t="s">
        <v>146</v>
      </c>
      <c r="AT348" s="138" t="s">
        <v>141</v>
      </c>
      <c r="AU348" s="138" t="s">
        <v>77</v>
      </c>
      <c r="AY348" s="17" t="s">
        <v>139</v>
      </c>
      <c r="BE348" s="139">
        <f>IF(N348="základní",J348,0)</f>
        <v>0</v>
      </c>
      <c r="BF348" s="139">
        <f>IF(N348="snížená",J348,0)</f>
        <v>0</v>
      </c>
      <c r="BG348" s="139">
        <f>IF(N348="zákl. přenesená",J348,0)</f>
        <v>0</v>
      </c>
      <c r="BH348" s="139">
        <f>IF(N348="sníž. přenesená",J348,0)</f>
        <v>0</v>
      </c>
      <c r="BI348" s="139">
        <f>IF(N348="nulová",J348,0)</f>
        <v>0</v>
      </c>
      <c r="BJ348" s="17" t="s">
        <v>75</v>
      </c>
      <c r="BK348" s="139">
        <f>ROUND(I348*H348,2)</f>
        <v>0</v>
      </c>
      <c r="BL348" s="17" t="s">
        <v>146</v>
      </c>
      <c r="BM348" s="138" t="s">
        <v>456</v>
      </c>
    </row>
    <row r="349" spans="2:65" s="1" customFormat="1" x14ac:dyDescent="0.2">
      <c r="B349" s="29"/>
      <c r="D349" s="140" t="s">
        <v>147</v>
      </c>
      <c r="F349" s="141" t="s">
        <v>457</v>
      </c>
      <c r="L349" s="29"/>
      <c r="M349" s="142"/>
      <c r="T349" s="49"/>
      <c r="AT349" s="17" t="s">
        <v>147</v>
      </c>
      <c r="AU349" s="17" t="s">
        <v>77</v>
      </c>
    </row>
    <row r="350" spans="2:65" s="1" customFormat="1" ht="24.15" customHeight="1" x14ac:dyDescent="0.2">
      <c r="B350" s="127"/>
      <c r="C350" s="128" t="s">
        <v>290</v>
      </c>
      <c r="D350" s="128" t="s">
        <v>141</v>
      </c>
      <c r="E350" s="129" t="s">
        <v>458</v>
      </c>
      <c r="F350" s="130" t="s">
        <v>459</v>
      </c>
      <c r="G350" s="131" t="s">
        <v>425</v>
      </c>
      <c r="H350" s="132"/>
      <c r="I350" s="133">
        <v>9000</v>
      </c>
      <c r="J350" s="133">
        <f>ROUND(I350*H350,2)</f>
        <v>0</v>
      </c>
      <c r="K350" s="130" t="s">
        <v>145</v>
      </c>
      <c r="L350" s="29"/>
      <c r="M350" s="134" t="s">
        <v>3</v>
      </c>
      <c r="N350" s="135" t="s">
        <v>39</v>
      </c>
      <c r="O350" s="136">
        <v>10.3</v>
      </c>
      <c r="P350" s="136">
        <f>O350*H350</f>
        <v>0</v>
      </c>
      <c r="Q350" s="136">
        <v>0.45937</v>
      </c>
      <c r="R350" s="136">
        <f>Q350*H350</f>
        <v>0</v>
      </c>
      <c r="S350" s="136">
        <v>0</v>
      </c>
      <c r="T350" s="137">
        <f>S350*H350</f>
        <v>0</v>
      </c>
      <c r="AR350" s="138" t="s">
        <v>146</v>
      </c>
      <c r="AT350" s="138" t="s">
        <v>141</v>
      </c>
      <c r="AU350" s="138" t="s">
        <v>77</v>
      </c>
      <c r="AY350" s="17" t="s">
        <v>139</v>
      </c>
      <c r="BE350" s="139">
        <f>IF(N350="základní",J350,0)</f>
        <v>0</v>
      </c>
      <c r="BF350" s="139">
        <f>IF(N350="snížená",J350,0)</f>
        <v>0</v>
      </c>
      <c r="BG350" s="139">
        <f>IF(N350="zákl. přenesená",J350,0)</f>
        <v>0</v>
      </c>
      <c r="BH350" s="139">
        <f>IF(N350="sníž. přenesená",J350,0)</f>
        <v>0</v>
      </c>
      <c r="BI350" s="139">
        <f>IF(N350="nulová",J350,0)</f>
        <v>0</v>
      </c>
      <c r="BJ350" s="17" t="s">
        <v>75</v>
      </c>
      <c r="BK350" s="139">
        <f>ROUND(I350*H350,2)</f>
        <v>0</v>
      </c>
      <c r="BL350" s="17" t="s">
        <v>146</v>
      </c>
      <c r="BM350" s="138" t="s">
        <v>460</v>
      </c>
    </row>
    <row r="351" spans="2:65" s="1" customFormat="1" x14ac:dyDescent="0.2">
      <c r="B351" s="29"/>
      <c r="D351" s="140" t="s">
        <v>147</v>
      </c>
      <c r="F351" s="141" t="s">
        <v>461</v>
      </c>
      <c r="L351" s="29"/>
      <c r="M351" s="142"/>
      <c r="T351" s="49"/>
      <c r="AT351" s="17" t="s">
        <v>147</v>
      </c>
      <c r="AU351" s="17" t="s">
        <v>77</v>
      </c>
    </row>
    <row r="352" spans="2:65" s="1" customFormat="1" ht="24.15" customHeight="1" x14ac:dyDescent="0.2">
      <c r="B352" s="127"/>
      <c r="C352" s="128" t="s">
        <v>462</v>
      </c>
      <c r="D352" s="128" t="s">
        <v>141</v>
      </c>
      <c r="E352" s="129" t="s">
        <v>463</v>
      </c>
      <c r="F352" s="130" t="s">
        <v>464</v>
      </c>
      <c r="G352" s="131" t="s">
        <v>425</v>
      </c>
      <c r="H352" s="132"/>
      <c r="I352" s="133">
        <v>2224</v>
      </c>
      <c r="J352" s="133">
        <f t="shared" ref="J352:J357" si="0">ROUND(I352*H352,2)</f>
        <v>0</v>
      </c>
      <c r="K352" s="130" t="s">
        <v>3</v>
      </c>
      <c r="L352" s="29"/>
      <c r="M352" s="134" t="s">
        <v>3</v>
      </c>
      <c r="N352" s="135" t="s">
        <v>39</v>
      </c>
      <c r="O352" s="136">
        <v>0</v>
      </c>
      <c r="P352" s="136">
        <f t="shared" ref="P352:P357" si="1">O352*H352</f>
        <v>0</v>
      </c>
      <c r="Q352" s="136">
        <v>0</v>
      </c>
      <c r="R352" s="136">
        <f t="shared" ref="R352:R357" si="2">Q352*H352</f>
        <v>0</v>
      </c>
      <c r="S352" s="136">
        <v>0</v>
      </c>
      <c r="T352" s="137">
        <f t="shared" ref="T352:T357" si="3">S352*H352</f>
        <v>0</v>
      </c>
      <c r="AR352" s="138" t="s">
        <v>146</v>
      </c>
      <c r="AT352" s="138" t="s">
        <v>141</v>
      </c>
      <c r="AU352" s="138" t="s">
        <v>77</v>
      </c>
      <c r="AY352" s="17" t="s">
        <v>139</v>
      </c>
      <c r="BE352" s="139">
        <f t="shared" ref="BE352:BE357" si="4">IF(N352="základní",J352,0)</f>
        <v>0</v>
      </c>
      <c r="BF352" s="139">
        <f t="shared" ref="BF352:BF357" si="5">IF(N352="snížená",J352,0)</f>
        <v>0</v>
      </c>
      <c r="BG352" s="139">
        <f t="shared" ref="BG352:BG357" si="6">IF(N352="zákl. přenesená",J352,0)</f>
        <v>0</v>
      </c>
      <c r="BH352" s="139">
        <f t="shared" ref="BH352:BH357" si="7">IF(N352="sníž. přenesená",J352,0)</f>
        <v>0</v>
      </c>
      <c r="BI352" s="139">
        <f t="shared" ref="BI352:BI357" si="8">IF(N352="nulová",J352,0)</f>
        <v>0</v>
      </c>
      <c r="BJ352" s="17" t="s">
        <v>75</v>
      </c>
      <c r="BK352" s="139">
        <f t="shared" ref="BK352:BK357" si="9">ROUND(I352*H352,2)</f>
        <v>0</v>
      </c>
      <c r="BL352" s="17" t="s">
        <v>146</v>
      </c>
      <c r="BM352" s="138" t="s">
        <v>465</v>
      </c>
    </row>
    <row r="353" spans="2:65" s="1" customFormat="1" ht="24.15" customHeight="1" x14ac:dyDescent="0.2">
      <c r="B353" s="127"/>
      <c r="C353" s="161" t="s">
        <v>295</v>
      </c>
      <c r="D353" s="161" t="s">
        <v>287</v>
      </c>
      <c r="E353" s="162" t="s">
        <v>466</v>
      </c>
      <c r="F353" s="163" t="s">
        <v>467</v>
      </c>
      <c r="G353" s="164" t="s">
        <v>425</v>
      </c>
      <c r="H353" s="165"/>
      <c r="I353" s="166">
        <v>640</v>
      </c>
      <c r="J353" s="166">
        <f t="shared" si="0"/>
        <v>0</v>
      </c>
      <c r="K353" s="163" t="s">
        <v>145</v>
      </c>
      <c r="L353" s="167"/>
      <c r="M353" s="168" t="s">
        <v>3</v>
      </c>
      <c r="N353" s="169" t="s">
        <v>39</v>
      </c>
      <c r="O353" s="136">
        <v>0</v>
      </c>
      <c r="P353" s="136">
        <f t="shared" si="1"/>
        <v>0</v>
      </c>
      <c r="Q353" s="136">
        <v>7.1999999999999995E-2</v>
      </c>
      <c r="R353" s="136">
        <f t="shared" si="2"/>
        <v>0</v>
      </c>
      <c r="S353" s="136">
        <v>0</v>
      </c>
      <c r="T353" s="137">
        <f t="shared" si="3"/>
        <v>0</v>
      </c>
      <c r="AR353" s="138" t="s">
        <v>165</v>
      </c>
      <c r="AT353" s="138" t="s">
        <v>287</v>
      </c>
      <c r="AU353" s="138" t="s">
        <v>77</v>
      </c>
      <c r="AY353" s="17" t="s">
        <v>139</v>
      </c>
      <c r="BE353" s="139">
        <f t="shared" si="4"/>
        <v>0</v>
      </c>
      <c r="BF353" s="139">
        <f t="shared" si="5"/>
        <v>0</v>
      </c>
      <c r="BG353" s="139">
        <f t="shared" si="6"/>
        <v>0</v>
      </c>
      <c r="BH353" s="139">
        <f t="shared" si="7"/>
        <v>0</v>
      </c>
      <c r="BI353" s="139">
        <f t="shared" si="8"/>
        <v>0</v>
      </c>
      <c r="BJ353" s="17" t="s">
        <v>75</v>
      </c>
      <c r="BK353" s="139">
        <f t="shared" si="9"/>
        <v>0</v>
      </c>
      <c r="BL353" s="17" t="s">
        <v>146</v>
      </c>
      <c r="BM353" s="138" t="s">
        <v>468</v>
      </c>
    </row>
    <row r="354" spans="2:65" s="1" customFormat="1" ht="24.15" customHeight="1" x14ac:dyDescent="0.2">
      <c r="B354" s="127"/>
      <c r="C354" s="161" t="s">
        <v>469</v>
      </c>
      <c r="D354" s="161" t="s">
        <v>287</v>
      </c>
      <c r="E354" s="162" t="s">
        <v>470</v>
      </c>
      <c r="F354" s="163" t="s">
        <v>471</v>
      </c>
      <c r="G354" s="164" t="s">
        <v>425</v>
      </c>
      <c r="H354" s="165"/>
      <c r="I354" s="166">
        <v>954</v>
      </c>
      <c r="J354" s="166">
        <f t="shared" si="0"/>
        <v>0</v>
      </c>
      <c r="K354" s="163" t="s">
        <v>145</v>
      </c>
      <c r="L354" s="167"/>
      <c r="M354" s="168" t="s">
        <v>3</v>
      </c>
      <c r="N354" s="169" t="s">
        <v>39</v>
      </c>
      <c r="O354" s="136">
        <v>0</v>
      </c>
      <c r="P354" s="136">
        <f t="shared" si="1"/>
        <v>0</v>
      </c>
      <c r="Q354" s="136">
        <v>0.08</v>
      </c>
      <c r="R354" s="136">
        <f t="shared" si="2"/>
        <v>0</v>
      </c>
      <c r="S354" s="136">
        <v>0</v>
      </c>
      <c r="T354" s="137">
        <f t="shared" si="3"/>
        <v>0</v>
      </c>
      <c r="AR354" s="138" t="s">
        <v>165</v>
      </c>
      <c r="AT354" s="138" t="s">
        <v>287</v>
      </c>
      <c r="AU354" s="138" t="s">
        <v>77</v>
      </c>
      <c r="AY354" s="17" t="s">
        <v>139</v>
      </c>
      <c r="BE354" s="139">
        <f t="shared" si="4"/>
        <v>0</v>
      </c>
      <c r="BF354" s="139">
        <f t="shared" si="5"/>
        <v>0</v>
      </c>
      <c r="BG354" s="139">
        <f t="shared" si="6"/>
        <v>0</v>
      </c>
      <c r="BH354" s="139">
        <f t="shared" si="7"/>
        <v>0</v>
      </c>
      <c r="BI354" s="139">
        <f t="shared" si="8"/>
        <v>0</v>
      </c>
      <c r="BJ354" s="17" t="s">
        <v>75</v>
      </c>
      <c r="BK354" s="139">
        <f t="shared" si="9"/>
        <v>0</v>
      </c>
      <c r="BL354" s="17" t="s">
        <v>146</v>
      </c>
      <c r="BM354" s="138" t="s">
        <v>472</v>
      </c>
    </row>
    <row r="355" spans="2:65" s="1" customFormat="1" ht="21.75" customHeight="1" x14ac:dyDescent="0.2">
      <c r="B355" s="127"/>
      <c r="C355" s="161" t="s">
        <v>301</v>
      </c>
      <c r="D355" s="161" t="s">
        <v>287</v>
      </c>
      <c r="E355" s="162" t="s">
        <v>473</v>
      </c>
      <c r="F355" s="163" t="s">
        <v>474</v>
      </c>
      <c r="G355" s="164" t="s">
        <v>425</v>
      </c>
      <c r="H355" s="165"/>
      <c r="I355" s="166">
        <v>559</v>
      </c>
      <c r="J355" s="166">
        <f t="shared" si="0"/>
        <v>0</v>
      </c>
      <c r="K355" s="163" t="s">
        <v>145</v>
      </c>
      <c r="L355" s="167"/>
      <c r="M355" s="168" t="s">
        <v>3</v>
      </c>
      <c r="N355" s="169" t="s">
        <v>39</v>
      </c>
      <c r="O355" s="136">
        <v>0</v>
      </c>
      <c r="P355" s="136">
        <f t="shared" si="1"/>
        <v>0</v>
      </c>
      <c r="Q355" s="136">
        <v>5.8000000000000003E-2</v>
      </c>
      <c r="R355" s="136">
        <f t="shared" si="2"/>
        <v>0</v>
      </c>
      <c r="S355" s="136">
        <v>0</v>
      </c>
      <c r="T355" s="137">
        <f t="shared" si="3"/>
        <v>0</v>
      </c>
      <c r="AR355" s="138" t="s">
        <v>165</v>
      </c>
      <c r="AT355" s="138" t="s">
        <v>287</v>
      </c>
      <c r="AU355" s="138" t="s">
        <v>77</v>
      </c>
      <c r="AY355" s="17" t="s">
        <v>139</v>
      </c>
      <c r="BE355" s="139">
        <f t="shared" si="4"/>
        <v>0</v>
      </c>
      <c r="BF355" s="139">
        <f t="shared" si="5"/>
        <v>0</v>
      </c>
      <c r="BG355" s="139">
        <f t="shared" si="6"/>
        <v>0</v>
      </c>
      <c r="BH355" s="139">
        <f t="shared" si="7"/>
        <v>0</v>
      </c>
      <c r="BI355" s="139">
        <f t="shared" si="8"/>
        <v>0</v>
      </c>
      <c r="BJ355" s="17" t="s">
        <v>75</v>
      </c>
      <c r="BK355" s="139">
        <f t="shared" si="9"/>
        <v>0</v>
      </c>
      <c r="BL355" s="17" t="s">
        <v>146</v>
      </c>
      <c r="BM355" s="138" t="s">
        <v>475</v>
      </c>
    </row>
    <row r="356" spans="2:65" s="1" customFormat="1" ht="24.15" customHeight="1" x14ac:dyDescent="0.2">
      <c r="B356" s="127"/>
      <c r="C356" s="161" t="s">
        <v>476</v>
      </c>
      <c r="D356" s="161" t="s">
        <v>287</v>
      </c>
      <c r="E356" s="162" t="s">
        <v>477</v>
      </c>
      <c r="F356" s="163" t="s">
        <v>478</v>
      </c>
      <c r="G356" s="164" t="s">
        <v>425</v>
      </c>
      <c r="H356" s="165"/>
      <c r="I356" s="166">
        <v>361</v>
      </c>
      <c r="J356" s="166">
        <f t="shared" si="0"/>
        <v>0</v>
      </c>
      <c r="K356" s="163" t="s">
        <v>145</v>
      </c>
      <c r="L356" s="167"/>
      <c r="M356" s="168" t="s">
        <v>3</v>
      </c>
      <c r="N356" s="169" t="s">
        <v>39</v>
      </c>
      <c r="O356" s="136">
        <v>0</v>
      </c>
      <c r="P356" s="136">
        <f t="shared" si="1"/>
        <v>0</v>
      </c>
      <c r="Q356" s="136">
        <v>2.7E-2</v>
      </c>
      <c r="R356" s="136">
        <f t="shared" si="2"/>
        <v>0</v>
      </c>
      <c r="S356" s="136">
        <v>0</v>
      </c>
      <c r="T356" s="137">
        <f t="shared" si="3"/>
        <v>0</v>
      </c>
      <c r="AR356" s="138" t="s">
        <v>165</v>
      </c>
      <c r="AT356" s="138" t="s">
        <v>287</v>
      </c>
      <c r="AU356" s="138" t="s">
        <v>77</v>
      </c>
      <c r="AY356" s="17" t="s">
        <v>139</v>
      </c>
      <c r="BE356" s="139">
        <f t="shared" si="4"/>
        <v>0</v>
      </c>
      <c r="BF356" s="139">
        <f t="shared" si="5"/>
        <v>0</v>
      </c>
      <c r="BG356" s="139">
        <f t="shared" si="6"/>
        <v>0</v>
      </c>
      <c r="BH356" s="139">
        <f t="shared" si="7"/>
        <v>0</v>
      </c>
      <c r="BI356" s="139">
        <f t="shared" si="8"/>
        <v>0</v>
      </c>
      <c r="BJ356" s="17" t="s">
        <v>75</v>
      </c>
      <c r="BK356" s="139">
        <f t="shared" si="9"/>
        <v>0</v>
      </c>
      <c r="BL356" s="17" t="s">
        <v>146</v>
      </c>
      <c r="BM356" s="138" t="s">
        <v>479</v>
      </c>
    </row>
    <row r="357" spans="2:65" s="1" customFormat="1" ht="24.15" customHeight="1" x14ac:dyDescent="0.2">
      <c r="B357" s="127"/>
      <c r="C357" s="128" t="s">
        <v>305</v>
      </c>
      <c r="D357" s="128" t="s">
        <v>141</v>
      </c>
      <c r="E357" s="129" t="s">
        <v>480</v>
      </c>
      <c r="F357" s="130" t="s">
        <v>481</v>
      </c>
      <c r="G357" s="131" t="s">
        <v>425</v>
      </c>
      <c r="H357" s="132"/>
      <c r="I357" s="133">
        <v>1205</v>
      </c>
      <c r="J357" s="133">
        <f t="shared" si="0"/>
        <v>0</v>
      </c>
      <c r="K357" s="130" t="s">
        <v>145</v>
      </c>
      <c r="L357" s="29"/>
      <c r="M357" s="134" t="s">
        <v>3</v>
      </c>
      <c r="N357" s="135" t="s">
        <v>39</v>
      </c>
      <c r="O357" s="136">
        <v>1.867</v>
      </c>
      <c r="P357" s="136">
        <f t="shared" si="1"/>
        <v>0</v>
      </c>
      <c r="Q357" s="136">
        <v>0.21734000000000001</v>
      </c>
      <c r="R357" s="136">
        <f t="shared" si="2"/>
        <v>0</v>
      </c>
      <c r="S357" s="136">
        <v>0</v>
      </c>
      <c r="T357" s="137">
        <f t="shared" si="3"/>
        <v>0</v>
      </c>
      <c r="AR357" s="138" t="s">
        <v>146</v>
      </c>
      <c r="AT357" s="138" t="s">
        <v>141</v>
      </c>
      <c r="AU357" s="138" t="s">
        <v>77</v>
      </c>
      <c r="AY357" s="17" t="s">
        <v>139</v>
      </c>
      <c r="BE357" s="139">
        <f t="shared" si="4"/>
        <v>0</v>
      </c>
      <c r="BF357" s="139">
        <f t="shared" si="5"/>
        <v>0</v>
      </c>
      <c r="BG357" s="139">
        <f t="shared" si="6"/>
        <v>0</v>
      </c>
      <c r="BH357" s="139">
        <f t="shared" si="7"/>
        <v>0</v>
      </c>
      <c r="BI357" s="139">
        <f t="shared" si="8"/>
        <v>0</v>
      </c>
      <c r="BJ357" s="17" t="s">
        <v>75</v>
      </c>
      <c r="BK357" s="139">
        <f t="shared" si="9"/>
        <v>0</v>
      </c>
      <c r="BL357" s="17" t="s">
        <v>146</v>
      </c>
      <c r="BM357" s="138" t="s">
        <v>482</v>
      </c>
    </row>
    <row r="358" spans="2:65" s="1" customFormat="1" x14ac:dyDescent="0.2">
      <c r="B358" s="29"/>
      <c r="D358" s="140" t="s">
        <v>147</v>
      </c>
      <c r="F358" s="141" t="s">
        <v>483</v>
      </c>
      <c r="L358" s="29"/>
      <c r="M358" s="142"/>
      <c r="T358" s="49"/>
      <c r="AT358" s="17" t="s">
        <v>147</v>
      </c>
      <c r="AU358" s="17" t="s">
        <v>77</v>
      </c>
    </row>
    <row r="359" spans="2:65" s="1" customFormat="1" ht="16.5" customHeight="1" x14ac:dyDescent="0.2">
      <c r="B359" s="127"/>
      <c r="C359" s="161" t="s">
        <v>484</v>
      </c>
      <c r="D359" s="161" t="s">
        <v>287</v>
      </c>
      <c r="E359" s="162" t="s">
        <v>485</v>
      </c>
      <c r="F359" s="163" t="s">
        <v>486</v>
      </c>
      <c r="G359" s="164" t="s">
        <v>425</v>
      </c>
      <c r="H359" s="165"/>
      <c r="I359" s="166">
        <v>7129</v>
      </c>
      <c r="J359" s="166">
        <f>ROUND(I359*H359,2)</f>
        <v>0</v>
      </c>
      <c r="K359" s="163" t="s">
        <v>145</v>
      </c>
      <c r="L359" s="167"/>
      <c r="M359" s="168" t="s">
        <v>3</v>
      </c>
      <c r="N359" s="169" t="s">
        <v>39</v>
      </c>
      <c r="O359" s="136">
        <v>0</v>
      </c>
      <c r="P359" s="136">
        <f>O359*H359</f>
        <v>0</v>
      </c>
      <c r="Q359" s="136">
        <v>5.0599999999999999E-2</v>
      </c>
      <c r="R359" s="136">
        <f>Q359*H359</f>
        <v>0</v>
      </c>
      <c r="S359" s="136">
        <v>0</v>
      </c>
      <c r="T359" s="137">
        <f>S359*H359</f>
        <v>0</v>
      </c>
      <c r="AR359" s="138" t="s">
        <v>165</v>
      </c>
      <c r="AT359" s="138" t="s">
        <v>287</v>
      </c>
      <c r="AU359" s="138" t="s">
        <v>77</v>
      </c>
      <c r="AY359" s="17" t="s">
        <v>139</v>
      </c>
      <c r="BE359" s="139">
        <f>IF(N359="základní",J359,0)</f>
        <v>0</v>
      </c>
      <c r="BF359" s="139">
        <f>IF(N359="snížená",J359,0)</f>
        <v>0</v>
      </c>
      <c r="BG359" s="139">
        <f>IF(N359="zákl. přenesená",J359,0)</f>
        <v>0</v>
      </c>
      <c r="BH359" s="139">
        <f>IF(N359="sníž. přenesená",J359,0)</f>
        <v>0</v>
      </c>
      <c r="BI359" s="139">
        <f>IF(N359="nulová",J359,0)</f>
        <v>0</v>
      </c>
      <c r="BJ359" s="17" t="s">
        <v>75</v>
      </c>
      <c r="BK359" s="139">
        <f>ROUND(I359*H359,2)</f>
        <v>0</v>
      </c>
      <c r="BL359" s="17" t="s">
        <v>146</v>
      </c>
      <c r="BM359" s="138" t="s">
        <v>487</v>
      </c>
    </row>
    <row r="360" spans="2:65" s="1" customFormat="1" ht="16.5" customHeight="1" x14ac:dyDescent="0.2">
      <c r="B360" s="127"/>
      <c r="C360" s="161" t="s">
        <v>310</v>
      </c>
      <c r="D360" s="161" t="s">
        <v>287</v>
      </c>
      <c r="E360" s="162" t="s">
        <v>488</v>
      </c>
      <c r="F360" s="163" t="s">
        <v>489</v>
      </c>
      <c r="G360" s="164" t="s">
        <v>425</v>
      </c>
      <c r="H360" s="165"/>
      <c r="I360" s="166">
        <v>1149</v>
      </c>
      <c r="J360" s="166">
        <f>ROUND(I360*H360,2)</f>
        <v>0</v>
      </c>
      <c r="K360" s="163" t="s">
        <v>3</v>
      </c>
      <c r="L360" s="167"/>
      <c r="M360" s="168" t="s">
        <v>3</v>
      </c>
      <c r="N360" s="169" t="s">
        <v>39</v>
      </c>
      <c r="O360" s="136">
        <v>0</v>
      </c>
      <c r="P360" s="136">
        <f>O360*H360</f>
        <v>0</v>
      </c>
      <c r="Q360" s="136">
        <v>0</v>
      </c>
      <c r="R360" s="136">
        <f>Q360*H360</f>
        <v>0</v>
      </c>
      <c r="S360" s="136">
        <v>0</v>
      </c>
      <c r="T360" s="137">
        <f>S360*H360</f>
        <v>0</v>
      </c>
      <c r="AR360" s="138" t="s">
        <v>165</v>
      </c>
      <c r="AT360" s="138" t="s">
        <v>287</v>
      </c>
      <c r="AU360" s="138" t="s">
        <v>77</v>
      </c>
      <c r="AY360" s="17" t="s">
        <v>139</v>
      </c>
      <c r="BE360" s="139">
        <f>IF(N360="základní",J360,0)</f>
        <v>0</v>
      </c>
      <c r="BF360" s="139">
        <f>IF(N360="snížená",J360,0)</f>
        <v>0</v>
      </c>
      <c r="BG360" s="139">
        <f>IF(N360="zákl. přenesená",J360,0)</f>
        <v>0</v>
      </c>
      <c r="BH360" s="139">
        <f>IF(N360="sníž. přenesená",J360,0)</f>
        <v>0</v>
      </c>
      <c r="BI360" s="139">
        <f>IF(N360="nulová",J360,0)</f>
        <v>0</v>
      </c>
      <c r="BJ360" s="17" t="s">
        <v>75</v>
      </c>
      <c r="BK360" s="139">
        <f>ROUND(I360*H360,2)</f>
        <v>0</v>
      </c>
      <c r="BL360" s="17" t="s">
        <v>146</v>
      </c>
      <c r="BM360" s="138" t="s">
        <v>490</v>
      </c>
    </row>
    <row r="361" spans="2:65" s="1" customFormat="1" ht="21.75" customHeight="1" x14ac:dyDescent="0.2">
      <c r="B361" s="127"/>
      <c r="C361" s="161" t="s">
        <v>491</v>
      </c>
      <c r="D361" s="161" t="s">
        <v>287</v>
      </c>
      <c r="E361" s="162" t="s">
        <v>492</v>
      </c>
      <c r="F361" s="163" t="s">
        <v>493</v>
      </c>
      <c r="G361" s="164" t="s">
        <v>425</v>
      </c>
      <c r="H361" s="165"/>
      <c r="I361" s="166">
        <v>729</v>
      </c>
      <c r="J361" s="166">
        <f>ROUND(I361*H361,2)</f>
        <v>0</v>
      </c>
      <c r="K361" s="163" t="s">
        <v>3</v>
      </c>
      <c r="L361" s="167"/>
      <c r="M361" s="168" t="s">
        <v>3</v>
      </c>
      <c r="N361" s="169" t="s">
        <v>39</v>
      </c>
      <c r="O361" s="136">
        <v>0</v>
      </c>
      <c r="P361" s="136">
        <f>O361*H361</f>
        <v>0</v>
      </c>
      <c r="Q361" s="136">
        <v>4.0000000000000001E-3</v>
      </c>
      <c r="R361" s="136">
        <f>Q361*H361</f>
        <v>0</v>
      </c>
      <c r="S361" s="136">
        <v>0</v>
      </c>
      <c r="T361" s="137">
        <f>S361*H361</f>
        <v>0</v>
      </c>
      <c r="AR361" s="138" t="s">
        <v>165</v>
      </c>
      <c r="AT361" s="138" t="s">
        <v>287</v>
      </c>
      <c r="AU361" s="138" t="s">
        <v>77</v>
      </c>
      <c r="AY361" s="17" t="s">
        <v>139</v>
      </c>
      <c r="BE361" s="139">
        <f>IF(N361="základní",J361,0)</f>
        <v>0</v>
      </c>
      <c r="BF361" s="139">
        <f>IF(N361="snížená",J361,0)</f>
        <v>0</v>
      </c>
      <c r="BG361" s="139">
        <f>IF(N361="zákl. přenesená",J361,0)</f>
        <v>0</v>
      </c>
      <c r="BH361" s="139">
        <f>IF(N361="sníž. přenesená",J361,0)</f>
        <v>0</v>
      </c>
      <c r="BI361" s="139">
        <f>IF(N361="nulová",J361,0)</f>
        <v>0</v>
      </c>
      <c r="BJ361" s="17" t="s">
        <v>75</v>
      </c>
      <c r="BK361" s="139">
        <f>ROUND(I361*H361,2)</f>
        <v>0</v>
      </c>
      <c r="BL361" s="17" t="s">
        <v>146</v>
      </c>
      <c r="BM361" s="138" t="s">
        <v>494</v>
      </c>
    </row>
    <row r="362" spans="2:65" s="1" customFormat="1" ht="24.15" customHeight="1" x14ac:dyDescent="0.2">
      <c r="B362" s="127"/>
      <c r="C362" s="128" t="s">
        <v>316</v>
      </c>
      <c r="D362" s="128" t="s">
        <v>141</v>
      </c>
      <c r="E362" s="129" t="s">
        <v>495</v>
      </c>
      <c r="F362" s="130" t="s">
        <v>496</v>
      </c>
      <c r="G362" s="131" t="s">
        <v>425</v>
      </c>
      <c r="H362" s="132"/>
      <c r="I362" s="133">
        <v>490</v>
      </c>
      <c r="J362" s="133">
        <f>ROUND(I362*H362,2)</f>
        <v>0</v>
      </c>
      <c r="K362" s="130" t="s">
        <v>145</v>
      </c>
      <c r="L362" s="29"/>
      <c r="M362" s="134" t="s">
        <v>3</v>
      </c>
      <c r="N362" s="135" t="s">
        <v>39</v>
      </c>
      <c r="O362" s="136">
        <v>0.73199999999999998</v>
      </c>
      <c r="P362" s="136">
        <f>O362*H362</f>
        <v>0</v>
      </c>
      <c r="Q362" s="136">
        <v>0</v>
      </c>
      <c r="R362" s="136">
        <f>Q362*H362</f>
        <v>0</v>
      </c>
      <c r="S362" s="136">
        <v>0.1</v>
      </c>
      <c r="T362" s="137">
        <f>S362*H362</f>
        <v>0</v>
      </c>
      <c r="AR362" s="138" t="s">
        <v>146</v>
      </c>
      <c r="AT362" s="138" t="s">
        <v>141</v>
      </c>
      <c r="AU362" s="138" t="s">
        <v>77</v>
      </c>
      <c r="AY362" s="17" t="s">
        <v>139</v>
      </c>
      <c r="BE362" s="139">
        <f>IF(N362="základní",J362,0)</f>
        <v>0</v>
      </c>
      <c r="BF362" s="139">
        <f>IF(N362="snížená",J362,0)</f>
        <v>0</v>
      </c>
      <c r="BG362" s="139">
        <f>IF(N362="zákl. přenesená",J362,0)</f>
        <v>0</v>
      </c>
      <c r="BH362" s="139">
        <f>IF(N362="sníž. přenesená",J362,0)</f>
        <v>0</v>
      </c>
      <c r="BI362" s="139">
        <f>IF(N362="nulová",J362,0)</f>
        <v>0</v>
      </c>
      <c r="BJ362" s="17" t="s">
        <v>75</v>
      </c>
      <c r="BK362" s="139">
        <f>ROUND(I362*H362,2)</f>
        <v>0</v>
      </c>
      <c r="BL362" s="17" t="s">
        <v>146</v>
      </c>
      <c r="BM362" s="138" t="s">
        <v>497</v>
      </c>
    </row>
    <row r="363" spans="2:65" s="1" customFormat="1" x14ac:dyDescent="0.2">
      <c r="B363" s="29"/>
      <c r="D363" s="140" t="s">
        <v>147</v>
      </c>
      <c r="F363" s="141" t="s">
        <v>498</v>
      </c>
      <c r="L363" s="29"/>
      <c r="M363" s="142"/>
      <c r="T363" s="49"/>
      <c r="AT363" s="17" t="s">
        <v>147</v>
      </c>
      <c r="AU363" s="17" t="s">
        <v>77</v>
      </c>
    </row>
    <row r="364" spans="2:65" s="14" customFormat="1" x14ac:dyDescent="0.2">
      <c r="B364" s="156"/>
      <c r="D364" s="144" t="s">
        <v>149</v>
      </c>
      <c r="E364" s="157" t="s">
        <v>3</v>
      </c>
      <c r="F364" s="158" t="s">
        <v>499</v>
      </c>
      <c r="H364" s="157"/>
      <c r="L364" s="156"/>
      <c r="M364" s="159"/>
      <c r="T364" s="160"/>
      <c r="AT364" s="157" t="s">
        <v>149</v>
      </c>
      <c r="AU364" s="157" t="s">
        <v>77</v>
      </c>
      <c r="AV364" s="14" t="s">
        <v>75</v>
      </c>
      <c r="AW364" s="14" t="s">
        <v>30</v>
      </c>
      <c r="AX364" s="14" t="s">
        <v>68</v>
      </c>
      <c r="AY364" s="157" t="s">
        <v>139</v>
      </c>
    </row>
    <row r="365" spans="2:65" s="12" customFormat="1" x14ac:dyDescent="0.2">
      <c r="B365" s="143"/>
      <c r="D365" s="144" t="s">
        <v>149</v>
      </c>
      <c r="E365" s="145" t="s">
        <v>3</v>
      </c>
      <c r="F365" s="146" t="s">
        <v>500</v>
      </c>
      <c r="H365" s="147"/>
      <c r="L365" s="143"/>
      <c r="M365" s="148"/>
      <c r="T365" s="149"/>
      <c r="AT365" s="145" t="s">
        <v>149</v>
      </c>
      <c r="AU365" s="145" t="s">
        <v>77</v>
      </c>
      <c r="AV365" s="12" t="s">
        <v>77</v>
      </c>
      <c r="AW365" s="12" t="s">
        <v>30</v>
      </c>
      <c r="AX365" s="12" t="s">
        <v>68</v>
      </c>
      <c r="AY365" s="145" t="s">
        <v>139</v>
      </c>
    </row>
    <row r="366" spans="2:65" s="13" customFormat="1" x14ac:dyDescent="0.2">
      <c r="B366" s="150"/>
      <c r="D366" s="144" t="s">
        <v>149</v>
      </c>
      <c r="E366" s="151" t="s">
        <v>3</v>
      </c>
      <c r="F366" s="152" t="s">
        <v>151</v>
      </c>
      <c r="H366" s="153"/>
      <c r="L366" s="150"/>
      <c r="M366" s="154"/>
      <c r="T366" s="155"/>
      <c r="AT366" s="151" t="s">
        <v>149</v>
      </c>
      <c r="AU366" s="151" t="s">
        <v>77</v>
      </c>
      <c r="AV366" s="13" t="s">
        <v>146</v>
      </c>
      <c r="AW366" s="13" t="s">
        <v>30</v>
      </c>
      <c r="AX366" s="13" t="s">
        <v>75</v>
      </c>
      <c r="AY366" s="151" t="s">
        <v>139</v>
      </c>
    </row>
    <row r="367" spans="2:65" s="1" customFormat="1" ht="37.950000000000003" customHeight="1" x14ac:dyDescent="0.2">
      <c r="B367" s="127"/>
      <c r="C367" s="128" t="s">
        <v>501</v>
      </c>
      <c r="D367" s="128" t="s">
        <v>141</v>
      </c>
      <c r="E367" s="129" t="s">
        <v>502</v>
      </c>
      <c r="F367" s="130" t="s">
        <v>503</v>
      </c>
      <c r="G367" s="131" t="s">
        <v>425</v>
      </c>
      <c r="H367" s="132"/>
      <c r="I367" s="133">
        <v>1530</v>
      </c>
      <c r="J367" s="133">
        <f>ROUND(I367*H367,2)</f>
        <v>0</v>
      </c>
      <c r="K367" s="130" t="s">
        <v>145</v>
      </c>
      <c r="L367" s="29"/>
      <c r="M367" s="134" t="s">
        <v>3</v>
      </c>
      <c r="N367" s="135" t="s">
        <v>39</v>
      </c>
      <c r="O367" s="136">
        <v>1.5509999999999999</v>
      </c>
      <c r="P367" s="136">
        <f>O367*H367</f>
        <v>0</v>
      </c>
      <c r="Q367" s="136">
        <v>0.31108000000000002</v>
      </c>
      <c r="R367" s="136">
        <f>Q367*H367</f>
        <v>0</v>
      </c>
      <c r="S367" s="136">
        <v>0</v>
      </c>
      <c r="T367" s="137">
        <f>S367*H367</f>
        <v>0</v>
      </c>
      <c r="AR367" s="138" t="s">
        <v>146</v>
      </c>
      <c r="AT367" s="138" t="s">
        <v>141</v>
      </c>
      <c r="AU367" s="138" t="s">
        <v>77</v>
      </c>
      <c r="AY367" s="17" t="s">
        <v>139</v>
      </c>
      <c r="BE367" s="139">
        <f>IF(N367="základní",J367,0)</f>
        <v>0</v>
      </c>
      <c r="BF367" s="139">
        <f>IF(N367="snížená",J367,0)</f>
        <v>0</v>
      </c>
      <c r="BG367" s="139">
        <f>IF(N367="zákl. přenesená",J367,0)</f>
        <v>0</v>
      </c>
      <c r="BH367" s="139">
        <f>IF(N367="sníž. přenesená",J367,0)</f>
        <v>0</v>
      </c>
      <c r="BI367" s="139">
        <f>IF(N367="nulová",J367,0)</f>
        <v>0</v>
      </c>
      <c r="BJ367" s="17" t="s">
        <v>75</v>
      </c>
      <c r="BK367" s="139">
        <f>ROUND(I367*H367,2)</f>
        <v>0</v>
      </c>
      <c r="BL367" s="17" t="s">
        <v>146</v>
      </c>
      <c r="BM367" s="138" t="s">
        <v>504</v>
      </c>
    </row>
    <row r="368" spans="2:65" s="1" customFormat="1" x14ac:dyDescent="0.2">
      <c r="B368" s="29"/>
      <c r="D368" s="140" t="s">
        <v>147</v>
      </c>
      <c r="F368" s="141" t="s">
        <v>505</v>
      </c>
      <c r="L368" s="29"/>
      <c r="M368" s="142"/>
      <c r="T368" s="49"/>
      <c r="AT368" s="17" t="s">
        <v>147</v>
      </c>
      <c r="AU368" s="17" t="s">
        <v>77</v>
      </c>
    </row>
    <row r="369" spans="2:65" s="11" customFormat="1" ht="22.95" customHeight="1" x14ac:dyDescent="0.25">
      <c r="B369" s="116"/>
      <c r="D369" s="117" t="s">
        <v>67</v>
      </c>
      <c r="E369" s="125" t="s">
        <v>192</v>
      </c>
      <c r="F369" s="125" t="s">
        <v>506</v>
      </c>
      <c r="J369" s="126">
        <f>BK369</f>
        <v>206475.33</v>
      </c>
      <c r="L369" s="116"/>
      <c r="M369" s="120"/>
      <c r="P369" s="121">
        <f>SUM(P370:P451)</f>
        <v>51.475354500000002</v>
      </c>
      <c r="R369" s="121">
        <f>SUM(R370:R451)</f>
        <v>53.653983664999998</v>
      </c>
      <c r="T369" s="122">
        <f>SUM(T370:T451)</f>
        <v>0</v>
      </c>
      <c r="AR369" s="117" t="s">
        <v>75</v>
      </c>
      <c r="AT369" s="123" t="s">
        <v>67</v>
      </c>
      <c r="AU369" s="123" t="s">
        <v>75</v>
      </c>
      <c r="AY369" s="117" t="s">
        <v>139</v>
      </c>
      <c r="BK369" s="124">
        <f>SUM(BK370:BK451)</f>
        <v>206475.33</v>
      </c>
    </row>
    <row r="370" spans="2:65" s="1" customFormat="1" ht="16.5" customHeight="1" x14ac:dyDescent="0.2">
      <c r="B370" s="127"/>
      <c r="C370" s="128" t="s">
        <v>322</v>
      </c>
      <c r="D370" s="128" t="s">
        <v>141</v>
      </c>
      <c r="E370" s="129" t="s">
        <v>507</v>
      </c>
      <c r="F370" s="130" t="s">
        <v>508</v>
      </c>
      <c r="G370" s="131" t="s">
        <v>180</v>
      </c>
      <c r="H370" s="132">
        <v>0</v>
      </c>
      <c r="I370" s="133">
        <v>270</v>
      </c>
      <c r="J370" s="133">
        <f>ROUND(I370*H370,2)</f>
        <v>0</v>
      </c>
      <c r="K370" s="130" t="s">
        <v>3</v>
      </c>
      <c r="L370" s="29"/>
      <c r="M370" s="134" t="s">
        <v>3</v>
      </c>
      <c r="N370" s="135" t="s">
        <v>39</v>
      </c>
      <c r="O370" s="136">
        <v>0</v>
      </c>
      <c r="P370" s="136">
        <f>O370*H370</f>
        <v>0</v>
      </c>
      <c r="Q370" s="136">
        <v>0</v>
      </c>
      <c r="R370" s="136">
        <f>Q370*H370</f>
        <v>0</v>
      </c>
      <c r="S370" s="136">
        <v>0</v>
      </c>
      <c r="T370" s="137">
        <f>S370*H370</f>
        <v>0</v>
      </c>
      <c r="AR370" s="138" t="s">
        <v>146</v>
      </c>
      <c r="AT370" s="138" t="s">
        <v>141</v>
      </c>
      <c r="AU370" s="138" t="s">
        <v>77</v>
      </c>
      <c r="AY370" s="17" t="s">
        <v>139</v>
      </c>
      <c r="BE370" s="139">
        <f>IF(N370="základní",J370,0)</f>
        <v>0</v>
      </c>
      <c r="BF370" s="139">
        <f>IF(N370="snížená",J370,0)</f>
        <v>0</v>
      </c>
      <c r="BG370" s="139">
        <f>IF(N370="zákl. přenesená",J370,0)</f>
        <v>0</v>
      </c>
      <c r="BH370" s="139">
        <f>IF(N370="sníž. přenesená",J370,0)</f>
        <v>0</v>
      </c>
      <c r="BI370" s="139">
        <f>IF(N370="nulová",J370,0)</f>
        <v>0</v>
      </c>
      <c r="BJ370" s="17" t="s">
        <v>75</v>
      </c>
      <c r="BK370" s="139">
        <f>ROUND(I370*H370,2)</f>
        <v>0</v>
      </c>
      <c r="BL370" s="17" t="s">
        <v>146</v>
      </c>
      <c r="BM370" s="138" t="s">
        <v>509</v>
      </c>
    </row>
    <row r="371" spans="2:65" s="12" customFormat="1" x14ac:dyDescent="0.2">
      <c r="B371" s="143"/>
      <c r="D371" s="144" t="s">
        <v>149</v>
      </c>
      <c r="E371" s="145" t="s">
        <v>3</v>
      </c>
      <c r="F371" s="146" t="s">
        <v>510</v>
      </c>
      <c r="H371" s="147"/>
      <c r="L371" s="143"/>
      <c r="M371" s="148"/>
      <c r="T371" s="149"/>
      <c r="AT371" s="145" t="s">
        <v>149</v>
      </c>
      <c r="AU371" s="145" t="s">
        <v>77</v>
      </c>
      <c r="AV371" s="12" t="s">
        <v>77</v>
      </c>
      <c r="AW371" s="12" t="s">
        <v>30</v>
      </c>
      <c r="AX371" s="12" t="s">
        <v>68</v>
      </c>
      <c r="AY371" s="145" t="s">
        <v>139</v>
      </c>
    </row>
    <row r="372" spans="2:65" s="13" customFormat="1" x14ac:dyDescent="0.2">
      <c r="B372" s="150"/>
      <c r="D372" s="144" t="s">
        <v>149</v>
      </c>
      <c r="E372" s="151" t="s">
        <v>3</v>
      </c>
      <c r="F372" s="152" t="s">
        <v>151</v>
      </c>
      <c r="H372" s="153"/>
      <c r="L372" s="150"/>
      <c r="M372" s="154"/>
      <c r="T372" s="155"/>
      <c r="AT372" s="151" t="s">
        <v>149</v>
      </c>
      <c r="AU372" s="151" t="s">
        <v>77</v>
      </c>
      <c r="AV372" s="13" t="s">
        <v>146</v>
      </c>
      <c r="AW372" s="13" t="s">
        <v>30</v>
      </c>
      <c r="AX372" s="13" t="s">
        <v>75</v>
      </c>
      <c r="AY372" s="151" t="s">
        <v>139</v>
      </c>
    </row>
    <row r="373" spans="2:65" s="1" customFormat="1" ht="24.15" customHeight="1" x14ac:dyDescent="0.2">
      <c r="B373" s="127"/>
      <c r="C373" s="128" t="s">
        <v>511</v>
      </c>
      <c r="D373" s="128" t="s">
        <v>141</v>
      </c>
      <c r="E373" s="129" t="s">
        <v>512</v>
      </c>
      <c r="F373" s="130" t="s">
        <v>513</v>
      </c>
      <c r="G373" s="131" t="s">
        <v>425</v>
      </c>
      <c r="H373" s="132">
        <v>0</v>
      </c>
      <c r="I373" s="133">
        <v>239</v>
      </c>
      <c r="J373" s="133">
        <f>ROUND(I373*H373,2)</f>
        <v>0</v>
      </c>
      <c r="K373" s="130" t="s">
        <v>145</v>
      </c>
      <c r="L373" s="29"/>
      <c r="M373" s="134" t="s">
        <v>3</v>
      </c>
      <c r="N373" s="135" t="s">
        <v>39</v>
      </c>
      <c r="O373" s="136">
        <v>0.2</v>
      </c>
      <c r="P373" s="136">
        <f>O373*H373</f>
        <v>0</v>
      </c>
      <c r="Q373" s="136">
        <v>6.9999999999999999E-4</v>
      </c>
      <c r="R373" s="136">
        <f>Q373*H373</f>
        <v>0</v>
      </c>
      <c r="S373" s="136">
        <v>0</v>
      </c>
      <c r="T373" s="137">
        <f>S373*H373</f>
        <v>0</v>
      </c>
      <c r="AR373" s="138" t="s">
        <v>146</v>
      </c>
      <c r="AT373" s="138" t="s">
        <v>141</v>
      </c>
      <c r="AU373" s="138" t="s">
        <v>77</v>
      </c>
      <c r="AY373" s="17" t="s">
        <v>139</v>
      </c>
      <c r="BE373" s="139">
        <f>IF(N373="základní",J373,0)</f>
        <v>0</v>
      </c>
      <c r="BF373" s="139">
        <f>IF(N373="snížená",J373,0)</f>
        <v>0</v>
      </c>
      <c r="BG373" s="139">
        <f>IF(N373="zákl. přenesená",J373,0)</f>
        <v>0</v>
      </c>
      <c r="BH373" s="139">
        <f>IF(N373="sníž. přenesená",J373,0)</f>
        <v>0</v>
      </c>
      <c r="BI373" s="139">
        <f>IF(N373="nulová",J373,0)</f>
        <v>0</v>
      </c>
      <c r="BJ373" s="17" t="s">
        <v>75</v>
      </c>
      <c r="BK373" s="139">
        <f>ROUND(I373*H373,2)</f>
        <v>0</v>
      </c>
      <c r="BL373" s="17" t="s">
        <v>146</v>
      </c>
      <c r="BM373" s="138" t="s">
        <v>514</v>
      </c>
    </row>
    <row r="374" spans="2:65" s="1" customFormat="1" x14ac:dyDescent="0.2">
      <c r="B374" s="29"/>
      <c r="D374" s="140" t="s">
        <v>147</v>
      </c>
      <c r="F374" s="141" t="s">
        <v>515</v>
      </c>
      <c r="L374" s="29"/>
      <c r="M374" s="142"/>
      <c r="T374" s="49"/>
      <c r="AT374" s="17" t="s">
        <v>147</v>
      </c>
      <c r="AU374" s="17" t="s">
        <v>77</v>
      </c>
    </row>
    <row r="375" spans="2:65" s="1" customFormat="1" ht="24.15" customHeight="1" x14ac:dyDescent="0.2">
      <c r="B375" s="127"/>
      <c r="C375" s="161" t="s">
        <v>328</v>
      </c>
      <c r="D375" s="161" t="s">
        <v>287</v>
      </c>
      <c r="E375" s="162" t="s">
        <v>516</v>
      </c>
      <c r="F375" s="163" t="s">
        <v>517</v>
      </c>
      <c r="G375" s="164" t="s">
        <v>425</v>
      </c>
      <c r="H375" s="165">
        <v>0</v>
      </c>
      <c r="I375" s="166">
        <v>1715</v>
      </c>
      <c r="J375" s="166">
        <f>ROUND(I375*H375,2)</f>
        <v>0</v>
      </c>
      <c r="K375" s="163" t="s">
        <v>3</v>
      </c>
      <c r="L375" s="167"/>
      <c r="M375" s="168" t="s">
        <v>3</v>
      </c>
      <c r="N375" s="169" t="s">
        <v>39</v>
      </c>
      <c r="O375" s="136">
        <v>0</v>
      </c>
      <c r="P375" s="136">
        <f>O375*H375</f>
        <v>0</v>
      </c>
      <c r="Q375" s="136">
        <v>0</v>
      </c>
      <c r="R375" s="136">
        <f>Q375*H375</f>
        <v>0</v>
      </c>
      <c r="S375" s="136">
        <v>0</v>
      </c>
      <c r="T375" s="137">
        <f>S375*H375</f>
        <v>0</v>
      </c>
      <c r="AR375" s="138" t="s">
        <v>165</v>
      </c>
      <c r="AT375" s="138" t="s">
        <v>287</v>
      </c>
      <c r="AU375" s="138" t="s">
        <v>77</v>
      </c>
      <c r="AY375" s="17" t="s">
        <v>139</v>
      </c>
      <c r="BE375" s="139">
        <f>IF(N375="základní",J375,0)</f>
        <v>0</v>
      </c>
      <c r="BF375" s="139">
        <f>IF(N375="snížená",J375,0)</f>
        <v>0</v>
      </c>
      <c r="BG375" s="139">
        <f>IF(N375="zákl. přenesená",J375,0)</f>
        <v>0</v>
      </c>
      <c r="BH375" s="139">
        <f>IF(N375="sníž. přenesená",J375,0)</f>
        <v>0</v>
      </c>
      <c r="BI375" s="139">
        <f>IF(N375="nulová",J375,0)</f>
        <v>0</v>
      </c>
      <c r="BJ375" s="17" t="s">
        <v>75</v>
      </c>
      <c r="BK375" s="139">
        <f>ROUND(I375*H375,2)</f>
        <v>0</v>
      </c>
      <c r="BL375" s="17" t="s">
        <v>146</v>
      </c>
      <c r="BM375" s="138" t="s">
        <v>518</v>
      </c>
    </row>
    <row r="376" spans="2:65" s="1" customFormat="1" ht="24.15" customHeight="1" x14ac:dyDescent="0.2">
      <c r="B376" s="127"/>
      <c r="C376" s="128" t="s">
        <v>519</v>
      </c>
      <c r="D376" s="128" t="s">
        <v>141</v>
      </c>
      <c r="E376" s="129" t="s">
        <v>520</v>
      </c>
      <c r="F376" s="130" t="s">
        <v>521</v>
      </c>
      <c r="G376" s="131" t="s">
        <v>425</v>
      </c>
      <c r="H376" s="132">
        <v>0</v>
      </c>
      <c r="I376" s="133">
        <v>990</v>
      </c>
      <c r="J376" s="133">
        <f>ROUND(I376*H376,2)</f>
        <v>0</v>
      </c>
      <c r="K376" s="130" t="s">
        <v>145</v>
      </c>
      <c r="L376" s="29"/>
      <c r="M376" s="134" t="s">
        <v>3</v>
      </c>
      <c r="N376" s="135" t="s">
        <v>39</v>
      </c>
      <c r="O376" s="136">
        <v>0.54900000000000004</v>
      </c>
      <c r="P376" s="136">
        <f>O376*H376</f>
        <v>0</v>
      </c>
      <c r="Q376" s="136">
        <v>0.11241</v>
      </c>
      <c r="R376" s="136">
        <f>Q376*H376</f>
        <v>0</v>
      </c>
      <c r="S376" s="136">
        <v>0</v>
      </c>
      <c r="T376" s="137">
        <f>S376*H376</f>
        <v>0</v>
      </c>
      <c r="AR376" s="138" t="s">
        <v>146</v>
      </c>
      <c r="AT376" s="138" t="s">
        <v>141</v>
      </c>
      <c r="AU376" s="138" t="s">
        <v>77</v>
      </c>
      <c r="AY376" s="17" t="s">
        <v>139</v>
      </c>
      <c r="BE376" s="139">
        <f>IF(N376="základní",J376,0)</f>
        <v>0</v>
      </c>
      <c r="BF376" s="139">
        <f>IF(N376="snížená",J376,0)</f>
        <v>0</v>
      </c>
      <c r="BG376" s="139">
        <f>IF(N376="zákl. přenesená",J376,0)</f>
        <v>0</v>
      </c>
      <c r="BH376" s="139">
        <f>IF(N376="sníž. přenesená",J376,0)</f>
        <v>0</v>
      </c>
      <c r="BI376" s="139">
        <f>IF(N376="nulová",J376,0)</f>
        <v>0</v>
      </c>
      <c r="BJ376" s="17" t="s">
        <v>75</v>
      </c>
      <c r="BK376" s="139">
        <f>ROUND(I376*H376,2)</f>
        <v>0</v>
      </c>
      <c r="BL376" s="17" t="s">
        <v>146</v>
      </c>
      <c r="BM376" s="138" t="s">
        <v>522</v>
      </c>
    </row>
    <row r="377" spans="2:65" s="1" customFormat="1" x14ac:dyDescent="0.2">
      <c r="B377" s="29"/>
      <c r="D377" s="140" t="s">
        <v>147</v>
      </c>
      <c r="F377" s="141" t="s">
        <v>523</v>
      </c>
      <c r="L377" s="29"/>
      <c r="M377" s="142"/>
      <c r="T377" s="49"/>
      <c r="AT377" s="17" t="s">
        <v>147</v>
      </c>
      <c r="AU377" s="17" t="s">
        <v>77</v>
      </c>
    </row>
    <row r="378" spans="2:65" s="1" customFormat="1" ht="21.75" customHeight="1" x14ac:dyDescent="0.2">
      <c r="B378" s="127"/>
      <c r="C378" s="161" t="s">
        <v>334</v>
      </c>
      <c r="D378" s="161" t="s">
        <v>287</v>
      </c>
      <c r="E378" s="162" t="s">
        <v>524</v>
      </c>
      <c r="F378" s="163" t="s">
        <v>525</v>
      </c>
      <c r="G378" s="164" t="s">
        <v>425</v>
      </c>
      <c r="H378" s="165">
        <v>0</v>
      </c>
      <c r="I378" s="166">
        <v>712</v>
      </c>
      <c r="J378" s="166">
        <f>ROUND(I378*H378,2)</f>
        <v>0</v>
      </c>
      <c r="K378" s="163" t="s">
        <v>145</v>
      </c>
      <c r="L378" s="167"/>
      <c r="M378" s="168" t="s">
        <v>3</v>
      </c>
      <c r="N378" s="169" t="s">
        <v>39</v>
      </c>
      <c r="O378" s="136">
        <v>0</v>
      </c>
      <c r="P378" s="136">
        <f>O378*H378</f>
        <v>0</v>
      </c>
      <c r="Q378" s="136">
        <v>6.1000000000000004E-3</v>
      </c>
      <c r="R378" s="136">
        <f>Q378*H378</f>
        <v>0</v>
      </c>
      <c r="S378" s="136">
        <v>0</v>
      </c>
      <c r="T378" s="137">
        <f>S378*H378</f>
        <v>0</v>
      </c>
      <c r="AR378" s="138" t="s">
        <v>165</v>
      </c>
      <c r="AT378" s="138" t="s">
        <v>287</v>
      </c>
      <c r="AU378" s="138" t="s">
        <v>77</v>
      </c>
      <c r="AY378" s="17" t="s">
        <v>139</v>
      </c>
      <c r="BE378" s="139">
        <f>IF(N378="základní",J378,0)</f>
        <v>0</v>
      </c>
      <c r="BF378" s="139">
        <f>IF(N378="snížená",J378,0)</f>
        <v>0</v>
      </c>
      <c r="BG378" s="139">
        <f>IF(N378="zákl. přenesená",J378,0)</f>
        <v>0</v>
      </c>
      <c r="BH378" s="139">
        <f>IF(N378="sníž. přenesená",J378,0)</f>
        <v>0</v>
      </c>
      <c r="BI378" s="139">
        <f>IF(N378="nulová",J378,0)</f>
        <v>0</v>
      </c>
      <c r="BJ378" s="17" t="s">
        <v>75</v>
      </c>
      <c r="BK378" s="139">
        <f>ROUND(I378*H378,2)</f>
        <v>0</v>
      </c>
      <c r="BL378" s="17" t="s">
        <v>146</v>
      </c>
      <c r="BM378" s="138" t="s">
        <v>526</v>
      </c>
    </row>
    <row r="379" spans="2:65" s="1" customFormat="1" ht="16.5" customHeight="1" x14ac:dyDescent="0.2">
      <c r="B379" s="127"/>
      <c r="C379" s="161" t="s">
        <v>527</v>
      </c>
      <c r="D379" s="161" t="s">
        <v>287</v>
      </c>
      <c r="E379" s="162" t="s">
        <v>528</v>
      </c>
      <c r="F379" s="163" t="s">
        <v>529</v>
      </c>
      <c r="G379" s="164" t="s">
        <v>425</v>
      </c>
      <c r="H379" s="165">
        <v>0</v>
      </c>
      <c r="I379" s="166">
        <v>650</v>
      </c>
      <c r="J379" s="166">
        <f>ROUND(I379*H379,2)</f>
        <v>0</v>
      </c>
      <c r="K379" s="163" t="s">
        <v>145</v>
      </c>
      <c r="L379" s="167"/>
      <c r="M379" s="168" t="s">
        <v>3</v>
      </c>
      <c r="N379" s="169" t="s">
        <v>39</v>
      </c>
      <c r="O379" s="136">
        <v>0</v>
      </c>
      <c r="P379" s="136">
        <f>O379*H379</f>
        <v>0</v>
      </c>
      <c r="Q379" s="136">
        <v>3.0000000000000001E-3</v>
      </c>
      <c r="R379" s="136">
        <f>Q379*H379</f>
        <v>0</v>
      </c>
      <c r="S379" s="136">
        <v>0</v>
      </c>
      <c r="T379" s="137">
        <f>S379*H379</f>
        <v>0</v>
      </c>
      <c r="AR379" s="138" t="s">
        <v>165</v>
      </c>
      <c r="AT379" s="138" t="s">
        <v>287</v>
      </c>
      <c r="AU379" s="138" t="s">
        <v>77</v>
      </c>
      <c r="AY379" s="17" t="s">
        <v>139</v>
      </c>
      <c r="BE379" s="139">
        <f>IF(N379="základní",J379,0)</f>
        <v>0</v>
      </c>
      <c r="BF379" s="139">
        <f>IF(N379="snížená",J379,0)</f>
        <v>0</v>
      </c>
      <c r="BG379" s="139">
        <f>IF(N379="zákl. přenesená",J379,0)</f>
        <v>0</v>
      </c>
      <c r="BH379" s="139">
        <f>IF(N379="sníž. přenesená",J379,0)</f>
        <v>0</v>
      </c>
      <c r="BI379" s="139">
        <f>IF(N379="nulová",J379,0)</f>
        <v>0</v>
      </c>
      <c r="BJ379" s="17" t="s">
        <v>75</v>
      </c>
      <c r="BK379" s="139">
        <f>ROUND(I379*H379,2)</f>
        <v>0</v>
      </c>
      <c r="BL379" s="17" t="s">
        <v>146</v>
      </c>
      <c r="BM379" s="138" t="s">
        <v>530</v>
      </c>
    </row>
    <row r="380" spans="2:65" s="1" customFormat="1" ht="16.5" customHeight="1" x14ac:dyDescent="0.2">
      <c r="B380" s="127"/>
      <c r="C380" s="161" t="s">
        <v>344</v>
      </c>
      <c r="D380" s="161" t="s">
        <v>287</v>
      </c>
      <c r="E380" s="162" t="s">
        <v>531</v>
      </c>
      <c r="F380" s="163" t="s">
        <v>532</v>
      </c>
      <c r="G380" s="164" t="s">
        <v>425</v>
      </c>
      <c r="H380" s="165">
        <v>0</v>
      </c>
      <c r="I380" s="166">
        <v>24</v>
      </c>
      <c r="J380" s="166">
        <f>ROUND(I380*H380,2)</f>
        <v>0</v>
      </c>
      <c r="K380" s="163" t="s">
        <v>145</v>
      </c>
      <c r="L380" s="167"/>
      <c r="M380" s="168" t="s">
        <v>3</v>
      </c>
      <c r="N380" s="169" t="s">
        <v>39</v>
      </c>
      <c r="O380" s="136">
        <v>0</v>
      </c>
      <c r="P380" s="136">
        <f>O380*H380</f>
        <v>0</v>
      </c>
      <c r="Q380" s="136">
        <v>1E-4</v>
      </c>
      <c r="R380" s="136">
        <f>Q380*H380</f>
        <v>0</v>
      </c>
      <c r="S380" s="136">
        <v>0</v>
      </c>
      <c r="T380" s="137">
        <f>S380*H380</f>
        <v>0</v>
      </c>
      <c r="AR380" s="138" t="s">
        <v>165</v>
      </c>
      <c r="AT380" s="138" t="s">
        <v>287</v>
      </c>
      <c r="AU380" s="138" t="s">
        <v>77</v>
      </c>
      <c r="AY380" s="17" t="s">
        <v>139</v>
      </c>
      <c r="BE380" s="139">
        <f>IF(N380="základní",J380,0)</f>
        <v>0</v>
      </c>
      <c r="BF380" s="139">
        <f>IF(N380="snížená",J380,0)</f>
        <v>0</v>
      </c>
      <c r="BG380" s="139">
        <f>IF(N380="zákl. přenesená",J380,0)</f>
        <v>0</v>
      </c>
      <c r="BH380" s="139">
        <f>IF(N380="sníž. přenesená",J380,0)</f>
        <v>0</v>
      </c>
      <c r="BI380" s="139">
        <f>IF(N380="nulová",J380,0)</f>
        <v>0</v>
      </c>
      <c r="BJ380" s="17" t="s">
        <v>75</v>
      </c>
      <c r="BK380" s="139">
        <f>ROUND(I380*H380,2)</f>
        <v>0</v>
      </c>
      <c r="BL380" s="17" t="s">
        <v>146</v>
      </c>
      <c r="BM380" s="138" t="s">
        <v>533</v>
      </c>
    </row>
    <row r="381" spans="2:65" s="1" customFormat="1" ht="21.75" customHeight="1" x14ac:dyDescent="0.2">
      <c r="B381" s="127"/>
      <c r="C381" s="161" t="s">
        <v>534</v>
      </c>
      <c r="D381" s="161" t="s">
        <v>287</v>
      </c>
      <c r="E381" s="162" t="s">
        <v>535</v>
      </c>
      <c r="F381" s="163" t="s">
        <v>536</v>
      </c>
      <c r="G381" s="164" t="s">
        <v>425</v>
      </c>
      <c r="H381" s="165">
        <v>0</v>
      </c>
      <c r="I381" s="166">
        <v>84</v>
      </c>
      <c r="J381" s="166">
        <f>ROUND(I381*H381,2)</f>
        <v>0</v>
      </c>
      <c r="K381" s="163" t="s">
        <v>145</v>
      </c>
      <c r="L381" s="167"/>
      <c r="M381" s="168" t="s">
        <v>3</v>
      </c>
      <c r="N381" s="169" t="s">
        <v>39</v>
      </c>
      <c r="O381" s="136">
        <v>0</v>
      </c>
      <c r="P381" s="136">
        <f>O381*H381</f>
        <v>0</v>
      </c>
      <c r="Q381" s="136">
        <v>3.5E-4</v>
      </c>
      <c r="R381" s="136">
        <f>Q381*H381</f>
        <v>0</v>
      </c>
      <c r="S381" s="136">
        <v>0</v>
      </c>
      <c r="T381" s="137">
        <f>S381*H381</f>
        <v>0</v>
      </c>
      <c r="AR381" s="138" t="s">
        <v>165</v>
      </c>
      <c r="AT381" s="138" t="s">
        <v>287</v>
      </c>
      <c r="AU381" s="138" t="s">
        <v>77</v>
      </c>
      <c r="AY381" s="17" t="s">
        <v>139</v>
      </c>
      <c r="BE381" s="139">
        <f>IF(N381="základní",J381,0)</f>
        <v>0</v>
      </c>
      <c r="BF381" s="139">
        <f>IF(N381="snížená",J381,0)</f>
        <v>0</v>
      </c>
      <c r="BG381" s="139">
        <f>IF(N381="zákl. přenesená",J381,0)</f>
        <v>0</v>
      </c>
      <c r="BH381" s="139">
        <f>IF(N381="sníž. přenesená",J381,0)</f>
        <v>0</v>
      </c>
      <c r="BI381" s="139">
        <f>IF(N381="nulová",J381,0)</f>
        <v>0</v>
      </c>
      <c r="BJ381" s="17" t="s">
        <v>75</v>
      </c>
      <c r="BK381" s="139">
        <f>ROUND(I381*H381,2)</f>
        <v>0</v>
      </c>
      <c r="BL381" s="17" t="s">
        <v>146</v>
      </c>
      <c r="BM381" s="138" t="s">
        <v>537</v>
      </c>
    </row>
    <row r="382" spans="2:65" s="1" customFormat="1" ht="24.15" customHeight="1" x14ac:dyDescent="0.2">
      <c r="B382" s="127"/>
      <c r="C382" s="128" t="s">
        <v>348</v>
      </c>
      <c r="D382" s="128" t="s">
        <v>141</v>
      </c>
      <c r="E382" s="129" t="s">
        <v>538</v>
      </c>
      <c r="F382" s="130" t="s">
        <v>539</v>
      </c>
      <c r="G382" s="131" t="s">
        <v>180</v>
      </c>
      <c r="H382" s="132">
        <v>0</v>
      </c>
      <c r="I382" s="133">
        <v>37</v>
      </c>
      <c r="J382" s="133">
        <f>ROUND(I382*H382,2)</f>
        <v>0</v>
      </c>
      <c r="K382" s="130" t="s">
        <v>145</v>
      </c>
      <c r="L382" s="29"/>
      <c r="M382" s="134" t="s">
        <v>3</v>
      </c>
      <c r="N382" s="135" t="s">
        <v>39</v>
      </c>
      <c r="O382" s="136">
        <v>3.0000000000000001E-3</v>
      </c>
      <c r="P382" s="136">
        <f>O382*H382</f>
        <v>0</v>
      </c>
      <c r="Q382" s="136">
        <v>2.0000000000000001E-4</v>
      </c>
      <c r="R382" s="136">
        <f>Q382*H382</f>
        <v>0</v>
      </c>
      <c r="S382" s="136">
        <v>0</v>
      </c>
      <c r="T382" s="137">
        <f>S382*H382</f>
        <v>0</v>
      </c>
      <c r="AR382" s="138" t="s">
        <v>146</v>
      </c>
      <c r="AT382" s="138" t="s">
        <v>141</v>
      </c>
      <c r="AU382" s="138" t="s">
        <v>77</v>
      </c>
      <c r="AY382" s="17" t="s">
        <v>139</v>
      </c>
      <c r="BE382" s="139">
        <f>IF(N382="základní",J382,0)</f>
        <v>0</v>
      </c>
      <c r="BF382" s="139">
        <f>IF(N382="snížená",J382,0)</f>
        <v>0</v>
      </c>
      <c r="BG382" s="139">
        <f>IF(N382="zákl. přenesená",J382,0)</f>
        <v>0</v>
      </c>
      <c r="BH382" s="139">
        <f>IF(N382="sníž. přenesená",J382,0)</f>
        <v>0</v>
      </c>
      <c r="BI382" s="139">
        <f>IF(N382="nulová",J382,0)</f>
        <v>0</v>
      </c>
      <c r="BJ382" s="17" t="s">
        <v>75</v>
      </c>
      <c r="BK382" s="139">
        <f>ROUND(I382*H382,2)</f>
        <v>0</v>
      </c>
      <c r="BL382" s="17" t="s">
        <v>146</v>
      </c>
      <c r="BM382" s="138" t="s">
        <v>540</v>
      </c>
    </row>
    <row r="383" spans="2:65" s="1" customFormat="1" x14ac:dyDescent="0.2">
      <c r="B383" s="29"/>
      <c r="D383" s="140" t="s">
        <v>147</v>
      </c>
      <c r="F383" s="141" t="s">
        <v>541</v>
      </c>
      <c r="L383" s="29"/>
      <c r="M383" s="142"/>
      <c r="T383" s="49"/>
      <c r="AT383" s="17" t="s">
        <v>147</v>
      </c>
      <c r="AU383" s="17" t="s">
        <v>77</v>
      </c>
    </row>
    <row r="384" spans="2:65" s="14" customFormat="1" x14ac:dyDescent="0.2">
      <c r="B384" s="156"/>
      <c r="D384" s="144" t="s">
        <v>149</v>
      </c>
      <c r="E384" s="157" t="s">
        <v>3</v>
      </c>
      <c r="F384" s="158" t="s">
        <v>542</v>
      </c>
      <c r="H384" s="157" t="s">
        <v>3</v>
      </c>
      <c r="L384" s="156"/>
      <c r="M384" s="159"/>
      <c r="T384" s="160"/>
      <c r="AT384" s="157" t="s">
        <v>149</v>
      </c>
      <c r="AU384" s="157" t="s">
        <v>77</v>
      </c>
      <c r="AV384" s="14" t="s">
        <v>75</v>
      </c>
      <c r="AW384" s="14" t="s">
        <v>30</v>
      </c>
      <c r="AX384" s="14" t="s">
        <v>68</v>
      </c>
      <c r="AY384" s="157" t="s">
        <v>139</v>
      </c>
    </row>
    <row r="385" spans="2:65" s="12" customFormat="1" ht="20.399999999999999" x14ac:dyDescent="0.2">
      <c r="B385" s="143"/>
      <c r="D385" s="144" t="s">
        <v>149</v>
      </c>
      <c r="E385" s="145" t="s">
        <v>3</v>
      </c>
      <c r="F385" s="146" t="s">
        <v>543</v>
      </c>
      <c r="H385" s="147"/>
      <c r="L385" s="143"/>
      <c r="M385" s="148"/>
      <c r="T385" s="149"/>
      <c r="AT385" s="145" t="s">
        <v>149</v>
      </c>
      <c r="AU385" s="145" t="s">
        <v>77</v>
      </c>
      <c r="AV385" s="12" t="s">
        <v>77</v>
      </c>
      <c r="AW385" s="12" t="s">
        <v>30</v>
      </c>
      <c r="AX385" s="12" t="s">
        <v>68</v>
      </c>
      <c r="AY385" s="145" t="s">
        <v>139</v>
      </c>
    </row>
    <row r="386" spans="2:65" s="13" customFormat="1" x14ac:dyDescent="0.2">
      <c r="B386" s="150"/>
      <c r="D386" s="144" t="s">
        <v>149</v>
      </c>
      <c r="E386" s="151" t="s">
        <v>3</v>
      </c>
      <c r="F386" s="152" t="s">
        <v>151</v>
      </c>
      <c r="H386" s="153"/>
      <c r="L386" s="150"/>
      <c r="M386" s="154"/>
      <c r="T386" s="155"/>
      <c r="AT386" s="151" t="s">
        <v>149</v>
      </c>
      <c r="AU386" s="151" t="s">
        <v>77</v>
      </c>
      <c r="AV386" s="13" t="s">
        <v>146</v>
      </c>
      <c r="AW386" s="13" t="s">
        <v>30</v>
      </c>
      <c r="AX386" s="13" t="s">
        <v>75</v>
      </c>
      <c r="AY386" s="151" t="s">
        <v>139</v>
      </c>
    </row>
    <row r="387" spans="2:65" s="1" customFormat="1" ht="66.75" customHeight="1" x14ac:dyDescent="0.2">
      <c r="B387" s="127"/>
      <c r="C387" s="128" t="s">
        <v>544</v>
      </c>
      <c r="D387" s="128" t="s">
        <v>141</v>
      </c>
      <c r="E387" s="129" t="s">
        <v>545</v>
      </c>
      <c r="F387" s="130" t="s">
        <v>546</v>
      </c>
      <c r="G387" s="131" t="s">
        <v>180</v>
      </c>
      <c r="H387" s="132">
        <v>0</v>
      </c>
      <c r="I387" s="133">
        <v>120</v>
      </c>
      <c r="J387" s="133">
        <f>ROUND(I387*H387,2)</f>
        <v>0</v>
      </c>
      <c r="K387" s="130" t="s">
        <v>145</v>
      </c>
      <c r="L387" s="29"/>
      <c r="M387" s="134" t="s">
        <v>3</v>
      </c>
      <c r="N387" s="135" t="s">
        <v>39</v>
      </c>
      <c r="O387" s="136">
        <v>0.13600000000000001</v>
      </c>
      <c r="P387" s="136">
        <f>O387*H387</f>
        <v>0</v>
      </c>
      <c r="Q387" s="136">
        <v>8.0879999999999994E-2</v>
      </c>
      <c r="R387" s="136">
        <f>Q387*H387</f>
        <v>0</v>
      </c>
      <c r="S387" s="136">
        <v>0</v>
      </c>
      <c r="T387" s="137">
        <f>S387*H387</f>
        <v>0</v>
      </c>
      <c r="AR387" s="138" t="s">
        <v>146</v>
      </c>
      <c r="AT387" s="138" t="s">
        <v>141</v>
      </c>
      <c r="AU387" s="138" t="s">
        <v>77</v>
      </c>
      <c r="AY387" s="17" t="s">
        <v>139</v>
      </c>
      <c r="BE387" s="139">
        <f>IF(N387="základní",J387,0)</f>
        <v>0</v>
      </c>
      <c r="BF387" s="139">
        <f>IF(N387="snížená",J387,0)</f>
        <v>0</v>
      </c>
      <c r="BG387" s="139">
        <f>IF(N387="zákl. přenesená",J387,0)</f>
        <v>0</v>
      </c>
      <c r="BH387" s="139">
        <f>IF(N387="sníž. přenesená",J387,0)</f>
        <v>0</v>
      </c>
      <c r="BI387" s="139">
        <f>IF(N387="nulová",J387,0)</f>
        <v>0</v>
      </c>
      <c r="BJ387" s="17" t="s">
        <v>75</v>
      </c>
      <c r="BK387" s="139">
        <f>ROUND(I387*H387,2)</f>
        <v>0</v>
      </c>
      <c r="BL387" s="17" t="s">
        <v>146</v>
      </c>
      <c r="BM387" s="138" t="s">
        <v>547</v>
      </c>
    </row>
    <row r="388" spans="2:65" s="1" customFormat="1" x14ac:dyDescent="0.2">
      <c r="B388" s="29"/>
      <c r="D388" s="140" t="s">
        <v>147</v>
      </c>
      <c r="F388" s="141" t="s">
        <v>548</v>
      </c>
      <c r="L388" s="29"/>
      <c r="M388" s="142"/>
      <c r="T388" s="49"/>
      <c r="AT388" s="17" t="s">
        <v>147</v>
      </c>
      <c r="AU388" s="17" t="s">
        <v>77</v>
      </c>
    </row>
    <row r="389" spans="2:65" s="12" customFormat="1" x14ac:dyDescent="0.2">
      <c r="B389" s="143"/>
      <c r="D389" s="144" t="s">
        <v>149</v>
      </c>
      <c r="E389" s="145" t="s">
        <v>3</v>
      </c>
      <c r="F389" s="146" t="s">
        <v>549</v>
      </c>
      <c r="H389" s="147"/>
      <c r="L389" s="143"/>
      <c r="M389" s="148"/>
      <c r="T389" s="149"/>
      <c r="AT389" s="145" t="s">
        <v>149</v>
      </c>
      <c r="AU389" s="145" t="s">
        <v>77</v>
      </c>
      <c r="AV389" s="12" t="s">
        <v>77</v>
      </c>
      <c r="AW389" s="12" t="s">
        <v>30</v>
      </c>
      <c r="AX389" s="12" t="s">
        <v>68</v>
      </c>
      <c r="AY389" s="145" t="s">
        <v>139</v>
      </c>
    </row>
    <row r="390" spans="2:65" s="13" customFormat="1" x14ac:dyDescent="0.2">
      <c r="B390" s="150"/>
      <c r="D390" s="144" t="s">
        <v>149</v>
      </c>
      <c r="E390" s="151" t="s">
        <v>3</v>
      </c>
      <c r="F390" s="152" t="s">
        <v>151</v>
      </c>
      <c r="H390" s="153"/>
      <c r="L390" s="150"/>
      <c r="M390" s="154"/>
      <c r="T390" s="155"/>
      <c r="AT390" s="151" t="s">
        <v>149</v>
      </c>
      <c r="AU390" s="151" t="s">
        <v>77</v>
      </c>
      <c r="AV390" s="13" t="s">
        <v>146</v>
      </c>
      <c r="AW390" s="13" t="s">
        <v>30</v>
      </c>
      <c r="AX390" s="13" t="s">
        <v>75</v>
      </c>
      <c r="AY390" s="151" t="s">
        <v>139</v>
      </c>
    </row>
    <row r="391" spans="2:65" s="1" customFormat="1" ht="16.5" customHeight="1" x14ac:dyDescent="0.2">
      <c r="B391" s="127"/>
      <c r="C391" s="161" t="s">
        <v>354</v>
      </c>
      <c r="D391" s="161" t="s">
        <v>287</v>
      </c>
      <c r="E391" s="162" t="s">
        <v>550</v>
      </c>
      <c r="F391" s="163" t="s">
        <v>551</v>
      </c>
      <c r="G391" s="164" t="s">
        <v>180</v>
      </c>
      <c r="H391" s="165">
        <v>0</v>
      </c>
      <c r="I391" s="166">
        <v>210</v>
      </c>
      <c r="J391" s="166">
        <f>ROUND(I391*H391,2)</f>
        <v>0</v>
      </c>
      <c r="K391" s="163" t="s">
        <v>145</v>
      </c>
      <c r="L391" s="167"/>
      <c r="M391" s="168" t="s">
        <v>3</v>
      </c>
      <c r="N391" s="169" t="s">
        <v>39</v>
      </c>
      <c r="O391" s="136">
        <v>0</v>
      </c>
      <c r="P391" s="136">
        <f>O391*H391</f>
        <v>0</v>
      </c>
      <c r="Q391" s="136">
        <v>5.6000000000000001E-2</v>
      </c>
      <c r="R391" s="136">
        <f>Q391*H391</f>
        <v>0</v>
      </c>
      <c r="S391" s="136">
        <v>0</v>
      </c>
      <c r="T391" s="137">
        <f>S391*H391</f>
        <v>0</v>
      </c>
      <c r="AR391" s="138" t="s">
        <v>165</v>
      </c>
      <c r="AT391" s="138" t="s">
        <v>287</v>
      </c>
      <c r="AU391" s="138" t="s">
        <v>77</v>
      </c>
      <c r="AY391" s="17" t="s">
        <v>139</v>
      </c>
      <c r="BE391" s="139">
        <f>IF(N391="základní",J391,0)</f>
        <v>0</v>
      </c>
      <c r="BF391" s="139">
        <f>IF(N391="snížená",J391,0)</f>
        <v>0</v>
      </c>
      <c r="BG391" s="139">
        <f>IF(N391="zákl. přenesená",J391,0)</f>
        <v>0</v>
      </c>
      <c r="BH391" s="139">
        <f>IF(N391="sníž. přenesená",J391,0)</f>
        <v>0</v>
      </c>
      <c r="BI391" s="139">
        <f>IF(N391="nulová",J391,0)</f>
        <v>0</v>
      </c>
      <c r="BJ391" s="17" t="s">
        <v>75</v>
      </c>
      <c r="BK391" s="139">
        <f>ROUND(I391*H391,2)</f>
        <v>0</v>
      </c>
      <c r="BL391" s="17" t="s">
        <v>146</v>
      </c>
      <c r="BM391" s="138" t="s">
        <v>552</v>
      </c>
    </row>
    <row r="392" spans="2:65" s="12" customFormat="1" x14ac:dyDescent="0.2">
      <c r="B392" s="143"/>
      <c r="D392" s="144" t="s">
        <v>149</v>
      </c>
      <c r="E392" s="145" t="s">
        <v>3</v>
      </c>
      <c r="F392" s="146" t="s">
        <v>553</v>
      </c>
      <c r="H392" s="147"/>
      <c r="L392" s="143"/>
      <c r="M392" s="148"/>
      <c r="T392" s="149"/>
      <c r="AT392" s="145" t="s">
        <v>149</v>
      </c>
      <c r="AU392" s="145" t="s">
        <v>77</v>
      </c>
      <c r="AV392" s="12" t="s">
        <v>77</v>
      </c>
      <c r="AW392" s="12" t="s">
        <v>30</v>
      </c>
      <c r="AX392" s="12" t="s">
        <v>68</v>
      </c>
      <c r="AY392" s="145" t="s">
        <v>139</v>
      </c>
    </row>
    <row r="393" spans="2:65" s="13" customFormat="1" x14ac:dyDescent="0.2">
      <c r="B393" s="150"/>
      <c r="D393" s="144" t="s">
        <v>149</v>
      </c>
      <c r="E393" s="151" t="s">
        <v>3</v>
      </c>
      <c r="F393" s="152" t="s">
        <v>151</v>
      </c>
      <c r="H393" s="153"/>
      <c r="L393" s="150"/>
      <c r="M393" s="154"/>
      <c r="T393" s="155"/>
      <c r="AT393" s="151" t="s">
        <v>149</v>
      </c>
      <c r="AU393" s="151" t="s">
        <v>77</v>
      </c>
      <c r="AV393" s="13" t="s">
        <v>146</v>
      </c>
      <c r="AW393" s="13" t="s">
        <v>30</v>
      </c>
      <c r="AX393" s="13" t="s">
        <v>75</v>
      </c>
      <c r="AY393" s="151" t="s">
        <v>139</v>
      </c>
    </row>
    <row r="394" spans="2:65" s="12" customFormat="1" x14ac:dyDescent="0.2">
      <c r="B394" s="143"/>
      <c r="D394" s="144" t="s">
        <v>149</v>
      </c>
      <c r="F394" s="146" t="s">
        <v>554</v>
      </c>
      <c r="H394" s="147"/>
      <c r="L394" s="143"/>
      <c r="M394" s="148"/>
      <c r="T394" s="149"/>
      <c r="AT394" s="145" t="s">
        <v>149</v>
      </c>
      <c r="AU394" s="145" t="s">
        <v>77</v>
      </c>
      <c r="AV394" s="12" t="s">
        <v>77</v>
      </c>
      <c r="AW394" s="12" t="s">
        <v>4</v>
      </c>
      <c r="AX394" s="12" t="s">
        <v>75</v>
      </c>
      <c r="AY394" s="145" t="s">
        <v>139</v>
      </c>
    </row>
    <row r="395" spans="2:65" s="1" customFormat="1" ht="37.950000000000003" customHeight="1" x14ac:dyDescent="0.2">
      <c r="B395" s="127"/>
      <c r="C395" s="128" t="s">
        <v>555</v>
      </c>
      <c r="D395" s="128" t="s">
        <v>141</v>
      </c>
      <c r="E395" s="129" t="s">
        <v>556</v>
      </c>
      <c r="F395" s="130" t="s">
        <v>557</v>
      </c>
      <c r="G395" s="131" t="s">
        <v>180</v>
      </c>
      <c r="H395" s="132">
        <v>0</v>
      </c>
      <c r="I395" s="133">
        <v>12</v>
      </c>
      <c r="J395" s="133">
        <f>ROUND(I395*H395,2)</f>
        <v>0</v>
      </c>
      <c r="K395" s="130" t="s">
        <v>145</v>
      </c>
      <c r="L395" s="29"/>
      <c r="M395" s="134" t="s">
        <v>3</v>
      </c>
      <c r="N395" s="135" t="s">
        <v>39</v>
      </c>
      <c r="O395" s="136">
        <v>1.6E-2</v>
      </c>
      <c r="P395" s="136">
        <f>O395*H395</f>
        <v>0</v>
      </c>
      <c r="Q395" s="136">
        <v>0</v>
      </c>
      <c r="R395" s="136">
        <f>Q395*H395</f>
        <v>0</v>
      </c>
      <c r="S395" s="136">
        <v>0</v>
      </c>
      <c r="T395" s="137">
        <f>S395*H395</f>
        <v>0</v>
      </c>
      <c r="AR395" s="138" t="s">
        <v>146</v>
      </c>
      <c r="AT395" s="138" t="s">
        <v>141</v>
      </c>
      <c r="AU395" s="138" t="s">
        <v>77</v>
      </c>
      <c r="AY395" s="17" t="s">
        <v>139</v>
      </c>
      <c r="BE395" s="139">
        <f>IF(N395="základní",J395,0)</f>
        <v>0</v>
      </c>
      <c r="BF395" s="139">
        <f>IF(N395="snížená",J395,0)</f>
        <v>0</v>
      </c>
      <c r="BG395" s="139">
        <f>IF(N395="zákl. přenesená",J395,0)</f>
        <v>0</v>
      </c>
      <c r="BH395" s="139">
        <f>IF(N395="sníž. přenesená",J395,0)</f>
        <v>0</v>
      </c>
      <c r="BI395" s="139">
        <f>IF(N395="nulová",J395,0)</f>
        <v>0</v>
      </c>
      <c r="BJ395" s="17" t="s">
        <v>75</v>
      </c>
      <c r="BK395" s="139">
        <f>ROUND(I395*H395,2)</f>
        <v>0</v>
      </c>
      <c r="BL395" s="17" t="s">
        <v>146</v>
      </c>
      <c r="BM395" s="138" t="s">
        <v>558</v>
      </c>
    </row>
    <row r="396" spans="2:65" s="1" customFormat="1" x14ac:dyDescent="0.2">
      <c r="B396" s="29"/>
      <c r="D396" s="140" t="s">
        <v>147</v>
      </c>
      <c r="F396" s="141" t="s">
        <v>559</v>
      </c>
      <c r="L396" s="29"/>
      <c r="M396" s="142"/>
      <c r="T396" s="49"/>
      <c r="AT396" s="17" t="s">
        <v>147</v>
      </c>
      <c r="AU396" s="17" t="s">
        <v>77</v>
      </c>
    </row>
    <row r="397" spans="2:65" s="14" customFormat="1" x14ac:dyDescent="0.2">
      <c r="B397" s="156"/>
      <c r="D397" s="144" t="s">
        <v>149</v>
      </c>
      <c r="E397" s="157" t="s">
        <v>3</v>
      </c>
      <c r="F397" s="158" t="s">
        <v>542</v>
      </c>
      <c r="H397" s="157" t="s">
        <v>3</v>
      </c>
      <c r="L397" s="156"/>
      <c r="M397" s="159"/>
      <c r="T397" s="160"/>
      <c r="AT397" s="157" t="s">
        <v>149</v>
      </c>
      <c r="AU397" s="157" t="s">
        <v>77</v>
      </c>
      <c r="AV397" s="14" t="s">
        <v>75</v>
      </c>
      <c r="AW397" s="14" t="s">
        <v>30</v>
      </c>
      <c r="AX397" s="14" t="s">
        <v>68</v>
      </c>
      <c r="AY397" s="157" t="s">
        <v>139</v>
      </c>
    </row>
    <row r="398" spans="2:65" s="12" customFormat="1" ht="20.399999999999999" x14ac:dyDescent="0.2">
      <c r="B398" s="143"/>
      <c r="D398" s="144" t="s">
        <v>149</v>
      </c>
      <c r="E398" s="145" t="s">
        <v>3</v>
      </c>
      <c r="F398" s="146" t="s">
        <v>543</v>
      </c>
      <c r="H398" s="147"/>
      <c r="L398" s="143"/>
      <c r="M398" s="148"/>
      <c r="T398" s="149"/>
      <c r="AT398" s="145" t="s">
        <v>149</v>
      </c>
      <c r="AU398" s="145" t="s">
        <v>77</v>
      </c>
      <c r="AV398" s="12" t="s">
        <v>77</v>
      </c>
      <c r="AW398" s="12" t="s">
        <v>30</v>
      </c>
      <c r="AX398" s="12" t="s">
        <v>68</v>
      </c>
      <c r="AY398" s="145" t="s">
        <v>139</v>
      </c>
    </row>
    <row r="399" spans="2:65" s="13" customFormat="1" x14ac:dyDescent="0.2">
      <c r="B399" s="150"/>
      <c r="D399" s="144" t="s">
        <v>149</v>
      </c>
      <c r="E399" s="151" t="s">
        <v>3</v>
      </c>
      <c r="F399" s="152" t="s">
        <v>151</v>
      </c>
      <c r="H399" s="153"/>
      <c r="L399" s="150"/>
      <c r="M399" s="154"/>
      <c r="T399" s="155"/>
      <c r="AT399" s="151" t="s">
        <v>149</v>
      </c>
      <c r="AU399" s="151" t="s">
        <v>77</v>
      </c>
      <c r="AV399" s="13" t="s">
        <v>146</v>
      </c>
      <c r="AW399" s="13" t="s">
        <v>30</v>
      </c>
      <c r="AX399" s="13" t="s">
        <v>75</v>
      </c>
      <c r="AY399" s="151" t="s">
        <v>139</v>
      </c>
    </row>
    <row r="400" spans="2:65" s="1" customFormat="1" ht="49.2" customHeight="1" x14ac:dyDescent="0.2">
      <c r="B400" s="127"/>
      <c r="C400" s="128" t="s">
        <v>359</v>
      </c>
      <c r="D400" s="128" t="s">
        <v>141</v>
      </c>
      <c r="E400" s="129" t="s">
        <v>560</v>
      </c>
      <c r="F400" s="130" t="s">
        <v>561</v>
      </c>
      <c r="G400" s="131" t="s">
        <v>180</v>
      </c>
      <c r="H400" s="132">
        <v>121.83</v>
      </c>
      <c r="I400" s="133">
        <v>298</v>
      </c>
      <c r="J400" s="133">
        <f>ROUND(I400*H400,2)</f>
        <v>36305.339999999997</v>
      </c>
      <c r="K400" s="130" t="s">
        <v>145</v>
      </c>
      <c r="L400" s="29"/>
      <c r="M400" s="134" t="s">
        <v>3</v>
      </c>
      <c r="N400" s="135" t="s">
        <v>39</v>
      </c>
      <c r="O400" s="136">
        <v>0.26800000000000002</v>
      </c>
      <c r="P400" s="136">
        <f>O400*H400</f>
        <v>32.650440000000003</v>
      </c>
      <c r="Q400" s="136">
        <v>0.15540000000000001</v>
      </c>
      <c r="R400" s="136">
        <f>Q400*H400</f>
        <v>18.932382</v>
      </c>
      <c r="S400" s="136">
        <v>0</v>
      </c>
      <c r="T400" s="137">
        <f>S400*H400</f>
        <v>0</v>
      </c>
      <c r="AR400" s="138" t="s">
        <v>146</v>
      </c>
      <c r="AT400" s="138" t="s">
        <v>141</v>
      </c>
      <c r="AU400" s="138" t="s">
        <v>77</v>
      </c>
      <c r="AY400" s="17" t="s">
        <v>139</v>
      </c>
      <c r="BE400" s="139">
        <f>IF(N400="základní",J400,0)</f>
        <v>36305.339999999997</v>
      </c>
      <c r="BF400" s="139">
        <f>IF(N400="snížená",J400,0)</f>
        <v>0</v>
      </c>
      <c r="BG400" s="139">
        <f>IF(N400="zákl. přenesená",J400,0)</f>
        <v>0</v>
      </c>
      <c r="BH400" s="139">
        <f>IF(N400="sníž. přenesená",J400,0)</f>
        <v>0</v>
      </c>
      <c r="BI400" s="139">
        <f>IF(N400="nulová",J400,0)</f>
        <v>0</v>
      </c>
      <c r="BJ400" s="17" t="s">
        <v>75</v>
      </c>
      <c r="BK400" s="139">
        <f>ROUND(I400*H400,2)</f>
        <v>36305.339999999997</v>
      </c>
      <c r="BL400" s="17" t="s">
        <v>146</v>
      </c>
      <c r="BM400" s="138" t="s">
        <v>562</v>
      </c>
    </row>
    <row r="401" spans="2:65" s="1" customFormat="1" x14ac:dyDescent="0.2">
      <c r="B401" s="29"/>
      <c r="D401" s="140" t="s">
        <v>147</v>
      </c>
      <c r="F401" s="141" t="s">
        <v>563</v>
      </c>
      <c r="L401" s="29"/>
      <c r="M401" s="142"/>
      <c r="T401" s="49"/>
      <c r="AT401" s="17" t="s">
        <v>147</v>
      </c>
      <c r="AU401" s="17" t="s">
        <v>77</v>
      </c>
    </row>
    <row r="402" spans="2:65" s="12" customFormat="1" ht="30.6" x14ac:dyDescent="0.2">
      <c r="B402" s="143"/>
      <c r="D402" s="144" t="s">
        <v>149</v>
      </c>
      <c r="E402" s="145" t="s">
        <v>3</v>
      </c>
      <c r="F402" s="146" t="s">
        <v>564</v>
      </c>
      <c r="H402" s="147">
        <v>53</v>
      </c>
      <c r="L402" s="143"/>
      <c r="M402" s="148"/>
      <c r="T402" s="149"/>
      <c r="AT402" s="145" t="s">
        <v>149</v>
      </c>
      <c r="AU402" s="145" t="s">
        <v>77</v>
      </c>
      <c r="AV402" s="12" t="s">
        <v>77</v>
      </c>
      <c r="AW402" s="12" t="s">
        <v>30</v>
      </c>
      <c r="AX402" s="12" t="s">
        <v>68</v>
      </c>
      <c r="AY402" s="145" t="s">
        <v>139</v>
      </c>
    </row>
    <row r="403" spans="2:65" s="12" customFormat="1" ht="30.6" x14ac:dyDescent="0.2">
      <c r="B403" s="143"/>
      <c r="D403" s="144" t="s">
        <v>149</v>
      </c>
      <c r="E403" s="145" t="s">
        <v>3</v>
      </c>
      <c r="F403" s="146" t="s">
        <v>565</v>
      </c>
      <c r="H403" s="147">
        <v>60.83</v>
      </c>
      <c r="L403" s="143"/>
      <c r="M403" s="148"/>
      <c r="T403" s="149"/>
      <c r="AT403" s="145" t="s">
        <v>149</v>
      </c>
      <c r="AU403" s="145" t="s">
        <v>77</v>
      </c>
      <c r="AV403" s="12" t="s">
        <v>77</v>
      </c>
      <c r="AW403" s="12" t="s">
        <v>30</v>
      </c>
      <c r="AX403" s="12" t="s">
        <v>68</v>
      </c>
      <c r="AY403" s="145" t="s">
        <v>139</v>
      </c>
    </row>
    <row r="404" spans="2:65" s="12" customFormat="1" x14ac:dyDescent="0.2">
      <c r="B404" s="143"/>
      <c r="D404" s="144" t="s">
        <v>149</v>
      </c>
      <c r="E404" s="145" t="s">
        <v>3</v>
      </c>
      <c r="F404" s="146" t="s">
        <v>566</v>
      </c>
      <c r="H404" s="147">
        <v>8</v>
      </c>
      <c r="L404" s="143"/>
      <c r="M404" s="148"/>
      <c r="T404" s="149"/>
      <c r="AT404" s="145" t="s">
        <v>149</v>
      </c>
      <c r="AU404" s="145" t="s">
        <v>77</v>
      </c>
      <c r="AV404" s="12" t="s">
        <v>77</v>
      </c>
      <c r="AW404" s="12" t="s">
        <v>30</v>
      </c>
      <c r="AX404" s="12" t="s">
        <v>68</v>
      </c>
      <c r="AY404" s="145" t="s">
        <v>139</v>
      </c>
    </row>
    <row r="405" spans="2:65" s="13" customFormat="1" x14ac:dyDescent="0.2">
      <c r="B405" s="150"/>
      <c r="D405" s="144" t="s">
        <v>149</v>
      </c>
      <c r="E405" s="151" t="s">
        <v>3</v>
      </c>
      <c r="F405" s="152" t="s">
        <v>151</v>
      </c>
      <c r="H405" s="153">
        <v>121.83</v>
      </c>
      <c r="L405" s="150"/>
      <c r="M405" s="154"/>
      <c r="T405" s="155"/>
      <c r="AT405" s="151" t="s">
        <v>149</v>
      </c>
      <c r="AU405" s="151" t="s">
        <v>77</v>
      </c>
      <c r="AV405" s="13" t="s">
        <v>146</v>
      </c>
      <c r="AW405" s="13" t="s">
        <v>30</v>
      </c>
      <c r="AX405" s="13" t="s">
        <v>75</v>
      </c>
      <c r="AY405" s="151" t="s">
        <v>139</v>
      </c>
    </row>
    <row r="406" spans="2:65" s="1" customFormat="1" ht="16.5" customHeight="1" x14ac:dyDescent="0.2">
      <c r="B406" s="127"/>
      <c r="C406" s="161" t="s">
        <v>567</v>
      </c>
      <c r="D406" s="161" t="s">
        <v>287</v>
      </c>
      <c r="E406" s="162" t="s">
        <v>568</v>
      </c>
      <c r="F406" s="163" t="s">
        <v>569</v>
      </c>
      <c r="G406" s="164" t="s">
        <v>180</v>
      </c>
      <c r="H406" s="165">
        <v>53</v>
      </c>
      <c r="I406" s="166">
        <v>236</v>
      </c>
      <c r="J406" s="166">
        <f>ROUND(I406*H406,2)</f>
        <v>12508</v>
      </c>
      <c r="K406" s="163" t="s">
        <v>145</v>
      </c>
      <c r="L406" s="167"/>
      <c r="M406" s="168" t="s">
        <v>3</v>
      </c>
      <c r="N406" s="169" t="s">
        <v>39</v>
      </c>
      <c r="O406" s="136">
        <v>0</v>
      </c>
      <c r="P406" s="136">
        <f>O406*H406</f>
        <v>0</v>
      </c>
      <c r="Q406" s="136">
        <v>8.5000000000000006E-2</v>
      </c>
      <c r="R406" s="136">
        <f>Q406*H406</f>
        <v>4.5049999999999999</v>
      </c>
      <c r="S406" s="136">
        <v>0</v>
      </c>
      <c r="T406" s="137">
        <f>S406*H406</f>
        <v>0</v>
      </c>
      <c r="AR406" s="138" t="s">
        <v>165</v>
      </c>
      <c r="AT406" s="138" t="s">
        <v>287</v>
      </c>
      <c r="AU406" s="138" t="s">
        <v>77</v>
      </c>
      <c r="AY406" s="17" t="s">
        <v>139</v>
      </c>
      <c r="BE406" s="139">
        <f>IF(N406="základní",J406,0)</f>
        <v>12508</v>
      </c>
      <c r="BF406" s="139">
        <f>IF(N406="snížená",J406,0)</f>
        <v>0</v>
      </c>
      <c r="BG406" s="139">
        <f>IF(N406="zákl. přenesená",J406,0)</f>
        <v>0</v>
      </c>
      <c r="BH406" s="139">
        <f>IF(N406="sníž. přenesená",J406,0)</f>
        <v>0</v>
      </c>
      <c r="BI406" s="139">
        <f>IF(N406="nulová",J406,0)</f>
        <v>0</v>
      </c>
      <c r="BJ406" s="17" t="s">
        <v>75</v>
      </c>
      <c r="BK406" s="139">
        <f>ROUND(I406*H406,2)</f>
        <v>12508</v>
      </c>
      <c r="BL406" s="17" t="s">
        <v>146</v>
      </c>
      <c r="BM406" s="138" t="s">
        <v>570</v>
      </c>
    </row>
    <row r="407" spans="2:65" s="12" customFormat="1" ht="30.6" x14ac:dyDescent="0.2">
      <c r="B407" s="143"/>
      <c r="D407" s="144" t="s">
        <v>149</v>
      </c>
      <c r="E407" s="145" t="s">
        <v>3</v>
      </c>
      <c r="F407" s="146" t="s">
        <v>564</v>
      </c>
      <c r="H407" s="147">
        <v>53</v>
      </c>
      <c r="L407" s="143"/>
      <c r="M407" s="148"/>
      <c r="T407" s="149"/>
      <c r="AT407" s="145" t="s">
        <v>149</v>
      </c>
      <c r="AU407" s="145" t="s">
        <v>77</v>
      </c>
      <c r="AV407" s="12" t="s">
        <v>77</v>
      </c>
      <c r="AW407" s="12" t="s">
        <v>30</v>
      </c>
      <c r="AX407" s="12" t="s">
        <v>68</v>
      </c>
      <c r="AY407" s="145" t="s">
        <v>139</v>
      </c>
    </row>
    <row r="408" spans="2:65" s="13" customFormat="1" x14ac:dyDescent="0.2">
      <c r="B408" s="150"/>
      <c r="D408" s="144" t="s">
        <v>149</v>
      </c>
      <c r="E408" s="151" t="s">
        <v>3</v>
      </c>
      <c r="F408" s="152" t="s">
        <v>151</v>
      </c>
      <c r="H408" s="153">
        <v>53</v>
      </c>
      <c r="L408" s="150"/>
      <c r="M408" s="154"/>
      <c r="T408" s="155"/>
      <c r="AT408" s="151" t="s">
        <v>149</v>
      </c>
      <c r="AU408" s="151" t="s">
        <v>77</v>
      </c>
      <c r="AV408" s="13" t="s">
        <v>146</v>
      </c>
      <c r="AW408" s="13" t="s">
        <v>30</v>
      </c>
      <c r="AX408" s="13" t="s">
        <v>75</v>
      </c>
      <c r="AY408" s="151" t="s">
        <v>139</v>
      </c>
    </row>
    <row r="409" spans="2:65" s="1" customFormat="1" ht="24.15" customHeight="1" x14ac:dyDescent="0.2">
      <c r="B409" s="127"/>
      <c r="C409" s="161" t="s">
        <v>364</v>
      </c>
      <c r="D409" s="161" t="s">
        <v>287</v>
      </c>
      <c r="E409" s="162" t="s">
        <v>571</v>
      </c>
      <c r="F409" s="163" t="s">
        <v>572</v>
      </c>
      <c r="G409" s="164" t="s">
        <v>180</v>
      </c>
      <c r="H409" s="165">
        <v>60.83</v>
      </c>
      <c r="I409" s="166">
        <v>180</v>
      </c>
      <c r="J409" s="166">
        <f>ROUND(I409*H409,2)</f>
        <v>10949.4</v>
      </c>
      <c r="K409" s="163" t="s">
        <v>145</v>
      </c>
      <c r="L409" s="167"/>
      <c r="M409" s="168" t="s">
        <v>3</v>
      </c>
      <c r="N409" s="169" t="s">
        <v>39</v>
      </c>
      <c r="O409" s="136">
        <v>0</v>
      </c>
      <c r="P409" s="136">
        <f>O409*H409</f>
        <v>0</v>
      </c>
      <c r="Q409" s="136">
        <v>4.8300000000000003E-2</v>
      </c>
      <c r="R409" s="136">
        <f>Q409*H409</f>
        <v>2.9380890000000002</v>
      </c>
      <c r="S409" s="136">
        <v>0</v>
      </c>
      <c r="T409" s="137">
        <f>S409*H409</f>
        <v>0</v>
      </c>
      <c r="AR409" s="138" t="s">
        <v>165</v>
      </c>
      <c r="AT409" s="138" t="s">
        <v>287</v>
      </c>
      <c r="AU409" s="138" t="s">
        <v>77</v>
      </c>
      <c r="AY409" s="17" t="s">
        <v>139</v>
      </c>
      <c r="BE409" s="139">
        <f>IF(N409="základní",J409,0)</f>
        <v>10949.4</v>
      </c>
      <c r="BF409" s="139">
        <f>IF(N409="snížená",J409,0)</f>
        <v>0</v>
      </c>
      <c r="BG409" s="139">
        <f>IF(N409="zákl. přenesená",J409,0)</f>
        <v>0</v>
      </c>
      <c r="BH409" s="139">
        <f>IF(N409="sníž. přenesená",J409,0)</f>
        <v>0</v>
      </c>
      <c r="BI409" s="139">
        <f>IF(N409="nulová",J409,0)</f>
        <v>0</v>
      </c>
      <c r="BJ409" s="17" t="s">
        <v>75</v>
      </c>
      <c r="BK409" s="139">
        <f>ROUND(I409*H409,2)</f>
        <v>10949.4</v>
      </c>
      <c r="BL409" s="17" t="s">
        <v>146</v>
      </c>
      <c r="BM409" s="138" t="s">
        <v>573</v>
      </c>
    </row>
    <row r="410" spans="2:65" s="12" customFormat="1" ht="30.6" x14ac:dyDescent="0.2">
      <c r="B410" s="143"/>
      <c r="D410" s="144" t="s">
        <v>149</v>
      </c>
      <c r="E410" s="145" t="s">
        <v>3</v>
      </c>
      <c r="F410" s="146" t="s">
        <v>565</v>
      </c>
      <c r="H410" s="147">
        <v>60.83</v>
      </c>
      <c r="L410" s="143"/>
      <c r="M410" s="148"/>
      <c r="T410" s="149"/>
      <c r="AT410" s="145" t="s">
        <v>149</v>
      </c>
      <c r="AU410" s="145" t="s">
        <v>77</v>
      </c>
      <c r="AV410" s="12" t="s">
        <v>77</v>
      </c>
      <c r="AW410" s="12" t="s">
        <v>30</v>
      </c>
      <c r="AX410" s="12" t="s">
        <v>68</v>
      </c>
      <c r="AY410" s="145" t="s">
        <v>139</v>
      </c>
    </row>
    <row r="411" spans="2:65" s="13" customFormat="1" x14ac:dyDescent="0.2">
      <c r="B411" s="150"/>
      <c r="D411" s="144" t="s">
        <v>149</v>
      </c>
      <c r="E411" s="151" t="s">
        <v>3</v>
      </c>
      <c r="F411" s="152" t="s">
        <v>151</v>
      </c>
      <c r="H411" s="153">
        <v>60.83</v>
      </c>
      <c r="L411" s="150"/>
      <c r="M411" s="154"/>
      <c r="T411" s="155"/>
      <c r="AT411" s="151" t="s">
        <v>149</v>
      </c>
      <c r="AU411" s="151" t="s">
        <v>77</v>
      </c>
      <c r="AV411" s="13" t="s">
        <v>146</v>
      </c>
      <c r="AW411" s="13" t="s">
        <v>30</v>
      </c>
      <c r="AX411" s="13" t="s">
        <v>75</v>
      </c>
      <c r="AY411" s="151" t="s">
        <v>139</v>
      </c>
    </row>
    <row r="412" spans="2:65" s="1" customFormat="1" ht="24.15" customHeight="1" x14ac:dyDescent="0.2">
      <c r="B412" s="127"/>
      <c r="C412" s="161" t="s">
        <v>574</v>
      </c>
      <c r="D412" s="161" t="s">
        <v>287</v>
      </c>
      <c r="E412" s="162" t="s">
        <v>575</v>
      </c>
      <c r="F412" s="163" t="s">
        <v>576</v>
      </c>
      <c r="G412" s="164" t="s">
        <v>180</v>
      </c>
      <c r="H412" s="165">
        <v>8</v>
      </c>
      <c r="I412" s="166">
        <v>462</v>
      </c>
      <c r="J412" s="166">
        <f>ROUND(I412*H412,2)</f>
        <v>3696</v>
      </c>
      <c r="K412" s="163" t="s">
        <v>145</v>
      </c>
      <c r="L412" s="167"/>
      <c r="M412" s="168" t="s">
        <v>3</v>
      </c>
      <c r="N412" s="169" t="s">
        <v>39</v>
      </c>
      <c r="O412" s="136">
        <v>0</v>
      </c>
      <c r="P412" s="136">
        <f>O412*H412</f>
        <v>0</v>
      </c>
      <c r="Q412" s="136">
        <v>6.5670000000000006E-2</v>
      </c>
      <c r="R412" s="136">
        <f>Q412*H412</f>
        <v>0.52536000000000005</v>
      </c>
      <c r="S412" s="136">
        <v>0</v>
      </c>
      <c r="T412" s="137">
        <f>S412*H412</f>
        <v>0</v>
      </c>
      <c r="AR412" s="138" t="s">
        <v>165</v>
      </c>
      <c r="AT412" s="138" t="s">
        <v>287</v>
      </c>
      <c r="AU412" s="138" t="s">
        <v>77</v>
      </c>
      <c r="AY412" s="17" t="s">
        <v>139</v>
      </c>
      <c r="BE412" s="139">
        <f>IF(N412="základní",J412,0)</f>
        <v>3696</v>
      </c>
      <c r="BF412" s="139">
        <f>IF(N412="snížená",J412,0)</f>
        <v>0</v>
      </c>
      <c r="BG412" s="139">
        <f>IF(N412="zákl. přenesená",J412,0)</f>
        <v>0</v>
      </c>
      <c r="BH412" s="139">
        <f>IF(N412="sníž. přenesená",J412,0)</f>
        <v>0</v>
      </c>
      <c r="BI412" s="139">
        <f>IF(N412="nulová",J412,0)</f>
        <v>0</v>
      </c>
      <c r="BJ412" s="17" t="s">
        <v>75</v>
      </c>
      <c r="BK412" s="139">
        <f>ROUND(I412*H412,2)</f>
        <v>3696</v>
      </c>
      <c r="BL412" s="17" t="s">
        <v>146</v>
      </c>
      <c r="BM412" s="138" t="s">
        <v>577</v>
      </c>
    </row>
    <row r="413" spans="2:65" s="12" customFormat="1" x14ac:dyDescent="0.2">
      <c r="B413" s="143"/>
      <c r="D413" s="144" t="s">
        <v>149</v>
      </c>
      <c r="E413" s="145" t="s">
        <v>3</v>
      </c>
      <c r="F413" s="146" t="s">
        <v>566</v>
      </c>
      <c r="H413" s="147">
        <v>8</v>
      </c>
      <c r="L413" s="143"/>
      <c r="M413" s="148"/>
      <c r="T413" s="149"/>
      <c r="AT413" s="145" t="s">
        <v>149</v>
      </c>
      <c r="AU413" s="145" t="s">
        <v>77</v>
      </c>
      <c r="AV413" s="12" t="s">
        <v>77</v>
      </c>
      <c r="AW413" s="12" t="s">
        <v>30</v>
      </c>
      <c r="AX413" s="12" t="s">
        <v>68</v>
      </c>
      <c r="AY413" s="145" t="s">
        <v>139</v>
      </c>
    </row>
    <row r="414" spans="2:65" s="13" customFormat="1" x14ac:dyDescent="0.2">
      <c r="B414" s="150"/>
      <c r="D414" s="144" t="s">
        <v>149</v>
      </c>
      <c r="E414" s="151" t="s">
        <v>3</v>
      </c>
      <c r="F414" s="152" t="s">
        <v>151</v>
      </c>
      <c r="H414" s="153">
        <v>8</v>
      </c>
      <c r="L414" s="150"/>
      <c r="M414" s="154"/>
      <c r="T414" s="155"/>
      <c r="AT414" s="151" t="s">
        <v>149</v>
      </c>
      <c r="AU414" s="151" t="s">
        <v>77</v>
      </c>
      <c r="AV414" s="13" t="s">
        <v>146</v>
      </c>
      <c r="AW414" s="13" t="s">
        <v>30</v>
      </c>
      <c r="AX414" s="13" t="s">
        <v>75</v>
      </c>
      <c r="AY414" s="151" t="s">
        <v>139</v>
      </c>
    </row>
    <row r="415" spans="2:65" s="1" customFormat="1" ht="49.2" customHeight="1" x14ac:dyDescent="0.2">
      <c r="B415" s="127"/>
      <c r="C415" s="128" t="s">
        <v>368</v>
      </c>
      <c r="D415" s="128" t="s">
        <v>141</v>
      </c>
      <c r="E415" s="129" t="s">
        <v>578</v>
      </c>
      <c r="F415" s="130" t="s">
        <v>579</v>
      </c>
      <c r="G415" s="131" t="s">
        <v>180</v>
      </c>
      <c r="H415" s="132">
        <v>0</v>
      </c>
      <c r="I415" s="133">
        <v>238</v>
      </c>
      <c r="J415" s="133">
        <f>ROUND(I415*H415,2)</f>
        <v>0</v>
      </c>
      <c r="K415" s="130" t="s">
        <v>145</v>
      </c>
      <c r="L415" s="29"/>
      <c r="M415" s="134" t="s">
        <v>3</v>
      </c>
      <c r="N415" s="135" t="s">
        <v>39</v>
      </c>
      <c r="O415" s="136">
        <v>0.23899999999999999</v>
      </c>
      <c r="P415" s="136">
        <f>O415*H415</f>
        <v>0</v>
      </c>
      <c r="Q415" s="136">
        <v>0.1295</v>
      </c>
      <c r="R415" s="136">
        <f>Q415*H415</f>
        <v>0</v>
      </c>
      <c r="S415" s="136">
        <v>0</v>
      </c>
      <c r="T415" s="137">
        <f>S415*H415</f>
        <v>0</v>
      </c>
      <c r="AR415" s="138" t="s">
        <v>146</v>
      </c>
      <c r="AT415" s="138" t="s">
        <v>141</v>
      </c>
      <c r="AU415" s="138" t="s">
        <v>77</v>
      </c>
      <c r="AY415" s="17" t="s">
        <v>139</v>
      </c>
      <c r="BE415" s="139">
        <f>IF(N415="základní",J415,0)</f>
        <v>0</v>
      </c>
      <c r="BF415" s="139">
        <f>IF(N415="snížená",J415,0)</f>
        <v>0</v>
      </c>
      <c r="BG415" s="139">
        <f>IF(N415="zákl. přenesená",J415,0)</f>
        <v>0</v>
      </c>
      <c r="BH415" s="139">
        <f>IF(N415="sníž. přenesená",J415,0)</f>
        <v>0</v>
      </c>
      <c r="BI415" s="139">
        <f>IF(N415="nulová",J415,0)</f>
        <v>0</v>
      </c>
      <c r="BJ415" s="17" t="s">
        <v>75</v>
      </c>
      <c r="BK415" s="139">
        <f>ROUND(I415*H415,2)</f>
        <v>0</v>
      </c>
      <c r="BL415" s="17" t="s">
        <v>146</v>
      </c>
      <c r="BM415" s="138" t="s">
        <v>580</v>
      </c>
    </row>
    <row r="416" spans="2:65" s="1" customFormat="1" x14ac:dyDescent="0.2">
      <c r="B416" s="29"/>
      <c r="D416" s="140" t="s">
        <v>147</v>
      </c>
      <c r="F416" s="141" t="s">
        <v>581</v>
      </c>
      <c r="L416" s="29"/>
      <c r="M416" s="142"/>
      <c r="T416" s="49"/>
      <c r="AT416" s="17" t="s">
        <v>147</v>
      </c>
      <c r="AU416" s="17" t="s">
        <v>77</v>
      </c>
    </row>
    <row r="417" spans="2:65" s="12" customFormat="1" ht="30.6" x14ac:dyDescent="0.2">
      <c r="B417" s="143"/>
      <c r="D417" s="144" t="s">
        <v>149</v>
      </c>
      <c r="E417" s="145" t="s">
        <v>3</v>
      </c>
      <c r="F417" s="146" t="s">
        <v>582</v>
      </c>
      <c r="H417" s="147">
        <v>161.29</v>
      </c>
      <c r="L417" s="143"/>
      <c r="M417" s="148"/>
      <c r="T417" s="149"/>
      <c r="AT417" s="145" t="s">
        <v>149</v>
      </c>
      <c r="AU417" s="145" t="s">
        <v>77</v>
      </c>
      <c r="AV417" s="12" t="s">
        <v>77</v>
      </c>
      <c r="AW417" s="12" t="s">
        <v>30</v>
      </c>
      <c r="AX417" s="12" t="s">
        <v>68</v>
      </c>
      <c r="AY417" s="145" t="s">
        <v>139</v>
      </c>
    </row>
    <row r="418" spans="2:65" s="13" customFormat="1" x14ac:dyDescent="0.2">
      <c r="B418" s="150"/>
      <c r="D418" s="144" t="s">
        <v>149</v>
      </c>
      <c r="E418" s="151" t="s">
        <v>3</v>
      </c>
      <c r="F418" s="152" t="s">
        <v>151</v>
      </c>
      <c r="H418" s="153">
        <v>161.29</v>
      </c>
      <c r="L418" s="150"/>
      <c r="M418" s="154"/>
      <c r="T418" s="155"/>
      <c r="AT418" s="151" t="s">
        <v>149</v>
      </c>
      <c r="AU418" s="151" t="s">
        <v>77</v>
      </c>
      <c r="AV418" s="13" t="s">
        <v>146</v>
      </c>
      <c r="AW418" s="13" t="s">
        <v>30</v>
      </c>
      <c r="AX418" s="13" t="s">
        <v>75</v>
      </c>
      <c r="AY418" s="151" t="s">
        <v>139</v>
      </c>
    </row>
    <row r="419" spans="2:65" s="1" customFormat="1" ht="16.5" customHeight="1" x14ac:dyDescent="0.2">
      <c r="B419" s="127"/>
      <c r="C419" s="161" t="s">
        <v>583</v>
      </c>
      <c r="D419" s="161" t="s">
        <v>287</v>
      </c>
      <c r="E419" s="162" t="s">
        <v>584</v>
      </c>
      <c r="F419" s="163" t="s">
        <v>585</v>
      </c>
      <c r="G419" s="164" t="s">
        <v>180</v>
      </c>
      <c r="H419" s="165">
        <v>0</v>
      </c>
      <c r="I419" s="166">
        <v>78</v>
      </c>
      <c r="J419" s="166">
        <f>ROUND(I419*H419,2)</f>
        <v>0</v>
      </c>
      <c r="K419" s="163" t="s">
        <v>145</v>
      </c>
      <c r="L419" s="167"/>
      <c r="M419" s="168" t="s">
        <v>3</v>
      </c>
      <c r="N419" s="169" t="s">
        <v>39</v>
      </c>
      <c r="O419" s="136">
        <v>0</v>
      </c>
      <c r="P419" s="136">
        <f>O419*H419</f>
        <v>0</v>
      </c>
      <c r="Q419" s="136">
        <v>2.8000000000000001E-2</v>
      </c>
      <c r="R419" s="136">
        <f>Q419*H419</f>
        <v>0</v>
      </c>
      <c r="S419" s="136">
        <v>0</v>
      </c>
      <c r="T419" s="137">
        <f>S419*H419</f>
        <v>0</v>
      </c>
      <c r="AR419" s="138" t="s">
        <v>165</v>
      </c>
      <c r="AT419" s="138" t="s">
        <v>287</v>
      </c>
      <c r="AU419" s="138" t="s">
        <v>77</v>
      </c>
      <c r="AY419" s="17" t="s">
        <v>139</v>
      </c>
      <c r="BE419" s="139">
        <f>IF(N419="základní",J419,0)</f>
        <v>0</v>
      </c>
      <c r="BF419" s="139">
        <f>IF(N419="snížená",J419,0)</f>
        <v>0</v>
      </c>
      <c r="BG419" s="139">
        <f>IF(N419="zákl. přenesená",J419,0)</f>
        <v>0</v>
      </c>
      <c r="BH419" s="139">
        <f>IF(N419="sníž. přenesená",J419,0)</f>
        <v>0</v>
      </c>
      <c r="BI419" s="139">
        <f>IF(N419="nulová",J419,0)</f>
        <v>0</v>
      </c>
      <c r="BJ419" s="17" t="s">
        <v>75</v>
      </c>
      <c r="BK419" s="139">
        <f>ROUND(I419*H419,2)</f>
        <v>0</v>
      </c>
      <c r="BL419" s="17" t="s">
        <v>146</v>
      </c>
      <c r="BM419" s="138" t="s">
        <v>586</v>
      </c>
    </row>
    <row r="420" spans="2:65" s="12" customFormat="1" x14ac:dyDescent="0.2">
      <c r="B420" s="143"/>
      <c r="D420" s="144" t="s">
        <v>149</v>
      </c>
      <c r="E420" s="145" t="s">
        <v>3</v>
      </c>
      <c r="F420" s="146" t="s">
        <v>587</v>
      </c>
      <c r="H420" s="147">
        <v>161.29</v>
      </c>
      <c r="L420" s="143"/>
      <c r="M420" s="148"/>
      <c r="T420" s="149"/>
      <c r="AT420" s="145" t="s">
        <v>149</v>
      </c>
      <c r="AU420" s="145" t="s">
        <v>77</v>
      </c>
      <c r="AV420" s="12" t="s">
        <v>77</v>
      </c>
      <c r="AW420" s="12" t="s">
        <v>30</v>
      </c>
      <c r="AX420" s="12" t="s">
        <v>68</v>
      </c>
      <c r="AY420" s="145" t="s">
        <v>139</v>
      </c>
    </row>
    <row r="421" spans="2:65" s="13" customFormat="1" x14ac:dyDescent="0.2">
      <c r="B421" s="150"/>
      <c r="D421" s="144" t="s">
        <v>149</v>
      </c>
      <c r="E421" s="151" t="s">
        <v>3</v>
      </c>
      <c r="F421" s="152" t="s">
        <v>151</v>
      </c>
      <c r="H421" s="153">
        <v>161.29</v>
      </c>
      <c r="L421" s="150"/>
      <c r="M421" s="154"/>
      <c r="T421" s="155"/>
      <c r="AT421" s="151" t="s">
        <v>149</v>
      </c>
      <c r="AU421" s="151" t="s">
        <v>77</v>
      </c>
      <c r="AV421" s="13" t="s">
        <v>146</v>
      </c>
      <c r="AW421" s="13" t="s">
        <v>30</v>
      </c>
      <c r="AX421" s="13" t="s">
        <v>75</v>
      </c>
      <c r="AY421" s="151" t="s">
        <v>139</v>
      </c>
    </row>
    <row r="422" spans="2:65" s="12" customFormat="1" x14ac:dyDescent="0.2">
      <c r="B422" s="143"/>
      <c r="D422" s="144" t="s">
        <v>149</v>
      </c>
      <c r="F422" s="146" t="s">
        <v>588</v>
      </c>
      <c r="H422" s="147">
        <v>164.51599999999999</v>
      </c>
      <c r="L422" s="143"/>
      <c r="M422" s="148"/>
      <c r="T422" s="149"/>
      <c r="AT422" s="145" t="s">
        <v>149</v>
      </c>
      <c r="AU422" s="145" t="s">
        <v>77</v>
      </c>
      <c r="AV422" s="12" t="s">
        <v>77</v>
      </c>
      <c r="AW422" s="12" t="s">
        <v>4</v>
      </c>
      <c r="AX422" s="12" t="s">
        <v>75</v>
      </c>
      <c r="AY422" s="145" t="s">
        <v>139</v>
      </c>
    </row>
    <row r="423" spans="2:65" s="1" customFormat="1" ht="24.15" customHeight="1" x14ac:dyDescent="0.2">
      <c r="B423" s="127"/>
      <c r="C423" s="128" t="s">
        <v>373</v>
      </c>
      <c r="D423" s="128" t="s">
        <v>141</v>
      </c>
      <c r="E423" s="129" t="s">
        <v>589</v>
      </c>
      <c r="F423" s="130" t="s">
        <v>590</v>
      </c>
      <c r="G423" s="131" t="s">
        <v>195</v>
      </c>
      <c r="H423" s="132">
        <v>9.1372499999999999</v>
      </c>
      <c r="I423" s="133">
        <v>3640</v>
      </c>
      <c r="J423" s="133">
        <f>ROUND(I423*H423,2)</f>
        <v>33259.589999999997</v>
      </c>
      <c r="K423" s="130" t="s">
        <v>145</v>
      </c>
      <c r="L423" s="29"/>
      <c r="M423" s="134" t="s">
        <v>3</v>
      </c>
      <c r="N423" s="135" t="s">
        <v>39</v>
      </c>
      <c r="O423" s="136">
        <v>1.4419999999999999</v>
      </c>
      <c r="P423" s="136">
        <f>O423*H423</f>
        <v>13.175914499999999</v>
      </c>
      <c r="Q423" s="136">
        <v>2.2563399999999998</v>
      </c>
      <c r="R423" s="136">
        <f>Q423*H423</f>
        <v>20.616742664999997</v>
      </c>
      <c r="S423" s="136">
        <v>0</v>
      </c>
      <c r="T423" s="137">
        <f>S423*H423</f>
        <v>0</v>
      </c>
      <c r="AR423" s="138" t="s">
        <v>146</v>
      </c>
      <c r="AT423" s="138" t="s">
        <v>141</v>
      </c>
      <c r="AU423" s="138" t="s">
        <v>77</v>
      </c>
      <c r="AY423" s="17" t="s">
        <v>139</v>
      </c>
      <c r="BE423" s="139">
        <f>IF(N423="základní",J423,0)</f>
        <v>33259.589999999997</v>
      </c>
      <c r="BF423" s="139">
        <f>IF(N423="snížená",J423,0)</f>
        <v>0</v>
      </c>
      <c r="BG423" s="139">
        <f>IF(N423="zákl. přenesená",J423,0)</f>
        <v>0</v>
      </c>
      <c r="BH423" s="139">
        <f>IF(N423="sníž. přenesená",J423,0)</f>
        <v>0</v>
      </c>
      <c r="BI423" s="139">
        <f>IF(N423="nulová",J423,0)</f>
        <v>0</v>
      </c>
      <c r="BJ423" s="17" t="s">
        <v>75</v>
      </c>
      <c r="BK423" s="139">
        <f>ROUND(I423*H423,2)</f>
        <v>33259.589999999997</v>
      </c>
      <c r="BL423" s="17" t="s">
        <v>146</v>
      </c>
      <c r="BM423" s="138" t="s">
        <v>591</v>
      </c>
    </row>
    <row r="424" spans="2:65" s="1" customFormat="1" x14ac:dyDescent="0.2">
      <c r="B424" s="29"/>
      <c r="D424" s="140" t="s">
        <v>147</v>
      </c>
      <c r="F424" s="141" t="s">
        <v>592</v>
      </c>
      <c r="L424" s="29"/>
      <c r="M424" s="142"/>
      <c r="T424" s="49"/>
      <c r="AT424" s="17" t="s">
        <v>147</v>
      </c>
      <c r="AU424" s="17" t="s">
        <v>77</v>
      </c>
    </row>
    <row r="425" spans="2:65" s="1" customFormat="1" ht="55.5" customHeight="1" x14ac:dyDescent="0.2">
      <c r="B425" s="127"/>
      <c r="C425" s="128" t="s">
        <v>593</v>
      </c>
      <c r="D425" s="128" t="s">
        <v>141</v>
      </c>
      <c r="E425" s="129" t="s">
        <v>594</v>
      </c>
      <c r="F425" s="130" t="s">
        <v>595</v>
      </c>
      <c r="G425" s="131" t="s">
        <v>180</v>
      </c>
      <c r="H425" s="132">
        <v>0</v>
      </c>
      <c r="I425" s="133">
        <v>153</v>
      </c>
      <c r="J425" s="133">
        <f>ROUND(I425*H425,2)</f>
        <v>0</v>
      </c>
      <c r="K425" s="130" t="s">
        <v>145</v>
      </c>
      <c r="L425" s="29"/>
      <c r="M425" s="134" t="s">
        <v>3</v>
      </c>
      <c r="N425" s="135" t="s">
        <v>39</v>
      </c>
      <c r="O425" s="136">
        <v>0.217</v>
      </c>
      <c r="P425" s="136">
        <f>O425*H425</f>
        <v>0</v>
      </c>
      <c r="Q425" s="136">
        <v>1.8000000000000001E-4</v>
      </c>
      <c r="R425" s="136">
        <f>Q425*H425</f>
        <v>0</v>
      </c>
      <c r="S425" s="136">
        <v>0</v>
      </c>
      <c r="T425" s="137">
        <f>S425*H425</f>
        <v>0</v>
      </c>
      <c r="AR425" s="138" t="s">
        <v>146</v>
      </c>
      <c r="AT425" s="138" t="s">
        <v>141</v>
      </c>
      <c r="AU425" s="138" t="s">
        <v>77</v>
      </c>
      <c r="AY425" s="17" t="s">
        <v>139</v>
      </c>
      <c r="BE425" s="139">
        <f>IF(N425="základní",J425,0)</f>
        <v>0</v>
      </c>
      <c r="BF425" s="139">
        <f>IF(N425="snížená",J425,0)</f>
        <v>0</v>
      </c>
      <c r="BG425" s="139">
        <f>IF(N425="zákl. přenesená",J425,0)</f>
        <v>0</v>
      </c>
      <c r="BH425" s="139">
        <f>IF(N425="sníž. přenesená",J425,0)</f>
        <v>0</v>
      </c>
      <c r="BI425" s="139">
        <f>IF(N425="nulová",J425,0)</f>
        <v>0</v>
      </c>
      <c r="BJ425" s="17" t="s">
        <v>75</v>
      </c>
      <c r="BK425" s="139">
        <f>ROUND(I425*H425,2)</f>
        <v>0</v>
      </c>
      <c r="BL425" s="17" t="s">
        <v>146</v>
      </c>
      <c r="BM425" s="138" t="s">
        <v>596</v>
      </c>
    </row>
    <row r="426" spans="2:65" s="1" customFormat="1" x14ac:dyDescent="0.2">
      <c r="B426" s="29"/>
      <c r="D426" s="140" t="s">
        <v>147</v>
      </c>
      <c r="F426" s="141" t="s">
        <v>597</v>
      </c>
      <c r="L426" s="29"/>
      <c r="M426" s="142"/>
      <c r="T426" s="49"/>
      <c r="AT426" s="17" t="s">
        <v>147</v>
      </c>
      <c r="AU426" s="17" t="s">
        <v>77</v>
      </c>
    </row>
    <row r="427" spans="2:65" s="14" customFormat="1" x14ac:dyDescent="0.2">
      <c r="B427" s="156"/>
      <c r="D427" s="144" t="s">
        <v>149</v>
      </c>
      <c r="E427" s="157" t="s">
        <v>3</v>
      </c>
      <c r="F427" s="158" t="s">
        <v>542</v>
      </c>
      <c r="H427" s="157" t="s">
        <v>3</v>
      </c>
      <c r="L427" s="156"/>
      <c r="M427" s="159"/>
      <c r="T427" s="160"/>
      <c r="AT427" s="157" t="s">
        <v>149</v>
      </c>
      <c r="AU427" s="157" t="s">
        <v>77</v>
      </c>
      <c r="AV427" s="14" t="s">
        <v>75</v>
      </c>
      <c r="AW427" s="14" t="s">
        <v>30</v>
      </c>
      <c r="AX427" s="14" t="s">
        <v>68</v>
      </c>
      <c r="AY427" s="157" t="s">
        <v>139</v>
      </c>
    </row>
    <row r="428" spans="2:65" s="12" customFormat="1" ht="20.399999999999999" x14ac:dyDescent="0.2">
      <c r="B428" s="143"/>
      <c r="D428" s="144" t="s">
        <v>149</v>
      </c>
      <c r="E428" s="145" t="s">
        <v>3</v>
      </c>
      <c r="F428" s="146" t="s">
        <v>543</v>
      </c>
      <c r="H428" s="147">
        <v>116.26</v>
      </c>
      <c r="L428" s="143"/>
      <c r="M428" s="148"/>
      <c r="T428" s="149"/>
      <c r="AT428" s="145" t="s">
        <v>149</v>
      </c>
      <c r="AU428" s="145" t="s">
        <v>77</v>
      </c>
      <c r="AV428" s="12" t="s">
        <v>77</v>
      </c>
      <c r="AW428" s="12" t="s">
        <v>30</v>
      </c>
      <c r="AX428" s="12" t="s">
        <v>68</v>
      </c>
      <c r="AY428" s="145" t="s">
        <v>139</v>
      </c>
    </row>
    <row r="429" spans="2:65" s="14" customFormat="1" x14ac:dyDescent="0.2">
      <c r="B429" s="156"/>
      <c r="D429" s="144" t="s">
        <v>149</v>
      </c>
      <c r="E429" s="157" t="s">
        <v>3</v>
      </c>
      <c r="F429" s="158" t="s">
        <v>598</v>
      </c>
      <c r="H429" s="157" t="s">
        <v>3</v>
      </c>
      <c r="L429" s="156"/>
      <c r="M429" s="159"/>
      <c r="T429" s="160"/>
      <c r="AT429" s="157" t="s">
        <v>149</v>
      </c>
      <c r="AU429" s="157" t="s">
        <v>77</v>
      </c>
      <c r="AV429" s="14" t="s">
        <v>75</v>
      </c>
      <c r="AW429" s="14" t="s">
        <v>30</v>
      </c>
      <c r="AX429" s="14" t="s">
        <v>68</v>
      </c>
      <c r="AY429" s="157" t="s">
        <v>139</v>
      </c>
    </row>
    <row r="430" spans="2:65" s="12" customFormat="1" x14ac:dyDescent="0.2">
      <c r="B430" s="143"/>
      <c r="D430" s="144" t="s">
        <v>149</v>
      </c>
      <c r="E430" s="145" t="s">
        <v>3</v>
      </c>
      <c r="F430" s="146" t="s">
        <v>599</v>
      </c>
      <c r="H430" s="147">
        <v>22.5</v>
      </c>
      <c r="L430" s="143"/>
      <c r="M430" s="148"/>
      <c r="T430" s="149"/>
      <c r="AT430" s="145" t="s">
        <v>149</v>
      </c>
      <c r="AU430" s="145" t="s">
        <v>77</v>
      </c>
      <c r="AV430" s="12" t="s">
        <v>77</v>
      </c>
      <c r="AW430" s="12" t="s">
        <v>30</v>
      </c>
      <c r="AX430" s="12" t="s">
        <v>68</v>
      </c>
      <c r="AY430" s="145" t="s">
        <v>139</v>
      </c>
    </row>
    <row r="431" spans="2:65" s="13" customFormat="1" x14ac:dyDescent="0.2">
      <c r="B431" s="150"/>
      <c r="D431" s="144" t="s">
        <v>149</v>
      </c>
      <c r="E431" s="151" t="s">
        <v>3</v>
      </c>
      <c r="F431" s="152" t="s">
        <v>151</v>
      </c>
      <c r="H431" s="153">
        <v>138.76</v>
      </c>
      <c r="L431" s="150"/>
      <c r="M431" s="154"/>
      <c r="T431" s="155"/>
      <c r="AT431" s="151" t="s">
        <v>149</v>
      </c>
      <c r="AU431" s="151" t="s">
        <v>77</v>
      </c>
      <c r="AV431" s="13" t="s">
        <v>146</v>
      </c>
      <c r="AW431" s="13" t="s">
        <v>30</v>
      </c>
      <c r="AX431" s="13" t="s">
        <v>75</v>
      </c>
      <c r="AY431" s="151" t="s">
        <v>139</v>
      </c>
    </row>
    <row r="432" spans="2:65" s="1" customFormat="1" ht="24.15" customHeight="1" x14ac:dyDescent="0.2">
      <c r="B432" s="127"/>
      <c r="C432" s="128" t="s">
        <v>378</v>
      </c>
      <c r="D432" s="128" t="s">
        <v>141</v>
      </c>
      <c r="E432" s="129" t="s">
        <v>600</v>
      </c>
      <c r="F432" s="130" t="s">
        <v>601</v>
      </c>
      <c r="G432" s="131" t="s">
        <v>180</v>
      </c>
      <c r="H432" s="132">
        <v>0</v>
      </c>
      <c r="I432" s="133">
        <v>106</v>
      </c>
      <c r="J432" s="133">
        <f>ROUND(I432*H432,2)</f>
        <v>0</v>
      </c>
      <c r="K432" s="130" t="s">
        <v>145</v>
      </c>
      <c r="L432" s="29"/>
      <c r="M432" s="134" t="s">
        <v>3</v>
      </c>
      <c r="N432" s="135" t="s">
        <v>39</v>
      </c>
      <c r="O432" s="136">
        <v>0.19600000000000001</v>
      </c>
      <c r="P432" s="136">
        <f>O432*H432</f>
        <v>0</v>
      </c>
      <c r="Q432" s="136">
        <v>0</v>
      </c>
      <c r="R432" s="136">
        <f>Q432*H432</f>
        <v>0</v>
      </c>
      <c r="S432" s="136">
        <v>0</v>
      </c>
      <c r="T432" s="137">
        <f>S432*H432</f>
        <v>0</v>
      </c>
      <c r="AR432" s="138" t="s">
        <v>146</v>
      </c>
      <c r="AT432" s="138" t="s">
        <v>141</v>
      </c>
      <c r="AU432" s="138" t="s">
        <v>77</v>
      </c>
      <c r="AY432" s="17" t="s">
        <v>139</v>
      </c>
      <c r="BE432" s="139">
        <f>IF(N432="základní",J432,0)</f>
        <v>0</v>
      </c>
      <c r="BF432" s="139">
        <f>IF(N432="snížená",J432,0)</f>
        <v>0</v>
      </c>
      <c r="BG432" s="139">
        <f>IF(N432="zákl. přenesená",J432,0)</f>
        <v>0</v>
      </c>
      <c r="BH432" s="139">
        <f>IF(N432="sníž. přenesená",J432,0)</f>
        <v>0</v>
      </c>
      <c r="BI432" s="139">
        <f>IF(N432="nulová",J432,0)</f>
        <v>0</v>
      </c>
      <c r="BJ432" s="17" t="s">
        <v>75</v>
      </c>
      <c r="BK432" s="139">
        <f>ROUND(I432*H432,2)</f>
        <v>0</v>
      </c>
      <c r="BL432" s="17" t="s">
        <v>146</v>
      </c>
      <c r="BM432" s="138" t="s">
        <v>602</v>
      </c>
    </row>
    <row r="433" spans="2:65" s="1" customFormat="1" x14ac:dyDescent="0.2">
      <c r="B433" s="29"/>
      <c r="D433" s="140" t="s">
        <v>147</v>
      </c>
      <c r="F433" s="141" t="s">
        <v>603</v>
      </c>
      <c r="L433" s="29"/>
      <c r="M433" s="142"/>
      <c r="T433" s="49"/>
      <c r="AT433" s="17" t="s">
        <v>147</v>
      </c>
      <c r="AU433" s="17" t="s">
        <v>77</v>
      </c>
    </row>
    <row r="434" spans="2:65" s="14" customFormat="1" x14ac:dyDescent="0.2">
      <c r="B434" s="156"/>
      <c r="D434" s="144" t="s">
        <v>149</v>
      </c>
      <c r="E434" s="157" t="s">
        <v>3</v>
      </c>
      <c r="F434" s="158" t="s">
        <v>542</v>
      </c>
      <c r="H434" s="157" t="s">
        <v>3</v>
      </c>
      <c r="L434" s="156"/>
      <c r="M434" s="159"/>
      <c r="T434" s="160"/>
      <c r="AT434" s="157" t="s">
        <v>149</v>
      </c>
      <c r="AU434" s="157" t="s">
        <v>77</v>
      </c>
      <c r="AV434" s="14" t="s">
        <v>75</v>
      </c>
      <c r="AW434" s="14" t="s">
        <v>30</v>
      </c>
      <c r="AX434" s="14" t="s">
        <v>68</v>
      </c>
      <c r="AY434" s="157" t="s">
        <v>139</v>
      </c>
    </row>
    <row r="435" spans="2:65" s="12" customFormat="1" ht="20.399999999999999" x14ac:dyDescent="0.2">
      <c r="B435" s="143"/>
      <c r="D435" s="144" t="s">
        <v>149</v>
      </c>
      <c r="E435" s="145" t="s">
        <v>3</v>
      </c>
      <c r="F435" s="146" t="s">
        <v>543</v>
      </c>
      <c r="H435" s="147">
        <v>116.26</v>
      </c>
      <c r="L435" s="143"/>
      <c r="M435" s="148"/>
      <c r="T435" s="149"/>
      <c r="AT435" s="145" t="s">
        <v>149</v>
      </c>
      <c r="AU435" s="145" t="s">
        <v>77</v>
      </c>
      <c r="AV435" s="12" t="s">
        <v>77</v>
      </c>
      <c r="AW435" s="12" t="s">
        <v>30</v>
      </c>
      <c r="AX435" s="12" t="s">
        <v>68</v>
      </c>
      <c r="AY435" s="145" t="s">
        <v>139</v>
      </c>
    </row>
    <row r="436" spans="2:65" s="14" customFormat="1" x14ac:dyDescent="0.2">
      <c r="B436" s="156"/>
      <c r="D436" s="144" t="s">
        <v>149</v>
      </c>
      <c r="E436" s="157" t="s">
        <v>3</v>
      </c>
      <c r="F436" s="158" t="s">
        <v>598</v>
      </c>
      <c r="H436" s="157" t="s">
        <v>3</v>
      </c>
      <c r="L436" s="156"/>
      <c r="M436" s="159"/>
      <c r="T436" s="160"/>
      <c r="AT436" s="157" t="s">
        <v>149</v>
      </c>
      <c r="AU436" s="157" t="s">
        <v>77</v>
      </c>
      <c r="AV436" s="14" t="s">
        <v>75</v>
      </c>
      <c r="AW436" s="14" t="s">
        <v>30</v>
      </c>
      <c r="AX436" s="14" t="s">
        <v>68</v>
      </c>
      <c r="AY436" s="157" t="s">
        <v>139</v>
      </c>
    </row>
    <row r="437" spans="2:65" s="12" customFormat="1" x14ac:dyDescent="0.2">
      <c r="B437" s="143"/>
      <c r="D437" s="144" t="s">
        <v>149</v>
      </c>
      <c r="E437" s="145" t="s">
        <v>3</v>
      </c>
      <c r="F437" s="146" t="s">
        <v>599</v>
      </c>
      <c r="H437" s="147">
        <v>22.5</v>
      </c>
      <c r="L437" s="143"/>
      <c r="M437" s="148"/>
      <c r="T437" s="149"/>
      <c r="AT437" s="145" t="s">
        <v>149</v>
      </c>
      <c r="AU437" s="145" t="s">
        <v>77</v>
      </c>
      <c r="AV437" s="12" t="s">
        <v>77</v>
      </c>
      <c r="AW437" s="12" t="s">
        <v>30</v>
      </c>
      <c r="AX437" s="12" t="s">
        <v>68</v>
      </c>
      <c r="AY437" s="145" t="s">
        <v>139</v>
      </c>
    </row>
    <row r="438" spans="2:65" s="13" customFormat="1" x14ac:dyDescent="0.2">
      <c r="B438" s="150"/>
      <c r="D438" s="144" t="s">
        <v>149</v>
      </c>
      <c r="E438" s="151" t="s">
        <v>3</v>
      </c>
      <c r="F438" s="152" t="s">
        <v>151</v>
      </c>
      <c r="H438" s="153">
        <v>138.76</v>
      </c>
      <c r="L438" s="150"/>
      <c r="M438" s="154"/>
      <c r="T438" s="155"/>
      <c r="AT438" s="151" t="s">
        <v>149</v>
      </c>
      <c r="AU438" s="151" t="s">
        <v>77</v>
      </c>
      <c r="AV438" s="13" t="s">
        <v>146</v>
      </c>
      <c r="AW438" s="13" t="s">
        <v>30</v>
      </c>
      <c r="AX438" s="13" t="s">
        <v>75</v>
      </c>
      <c r="AY438" s="151" t="s">
        <v>139</v>
      </c>
    </row>
    <row r="439" spans="2:65" s="1" customFormat="1" ht="24.15" customHeight="1" x14ac:dyDescent="0.2">
      <c r="B439" s="127"/>
      <c r="C439" s="128" t="s">
        <v>604</v>
      </c>
      <c r="D439" s="128" t="s">
        <v>141</v>
      </c>
      <c r="E439" s="129" t="s">
        <v>605</v>
      </c>
      <c r="F439" s="130" t="s">
        <v>606</v>
      </c>
      <c r="G439" s="131" t="s">
        <v>180</v>
      </c>
      <c r="H439" s="132">
        <v>21</v>
      </c>
      <c r="I439" s="133">
        <v>478</v>
      </c>
      <c r="J439" s="133">
        <f>ROUND(I439*H439,2)</f>
        <v>10038</v>
      </c>
      <c r="K439" s="130" t="s">
        <v>145</v>
      </c>
      <c r="L439" s="29"/>
      <c r="M439" s="134" t="s">
        <v>3</v>
      </c>
      <c r="N439" s="135" t="s">
        <v>39</v>
      </c>
      <c r="O439" s="136">
        <v>0.26900000000000002</v>
      </c>
      <c r="P439" s="136">
        <f>O439*H439</f>
        <v>5.649</v>
      </c>
      <c r="Q439" s="136">
        <v>0.29221000000000003</v>
      </c>
      <c r="R439" s="136">
        <f>Q439*H439</f>
        <v>6.1364100000000006</v>
      </c>
      <c r="S439" s="136">
        <v>0</v>
      </c>
      <c r="T439" s="137">
        <f>S439*H439</f>
        <v>0</v>
      </c>
      <c r="AR439" s="138" t="s">
        <v>146</v>
      </c>
      <c r="AT439" s="138" t="s">
        <v>141</v>
      </c>
      <c r="AU439" s="138" t="s">
        <v>77</v>
      </c>
      <c r="AY439" s="17" t="s">
        <v>139</v>
      </c>
      <c r="BE439" s="139">
        <f>IF(N439="základní",J439,0)</f>
        <v>10038</v>
      </c>
      <c r="BF439" s="139">
        <f>IF(N439="snížená",J439,0)</f>
        <v>0</v>
      </c>
      <c r="BG439" s="139">
        <f>IF(N439="zákl. přenesená",J439,0)</f>
        <v>0</v>
      </c>
      <c r="BH439" s="139">
        <f>IF(N439="sníž. přenesená",J439,0)</f>
        <v>0</v>
      </c>
      <c r="BI439" s="139">
        <f>IF(N439="nulová",J439,0)</f>
        <v>0</v>
      </c>
      <c r="BJ439" s="17" t="s">
        <v>75</v>
      </c>
      <c r="BK439" s="139">
        <f>ROUND(I439*H439,2)</f>
        <v>10038</v>
      </c>
      <c r="BL439" s="17" t="s">
        <v>146</v>
      </c>
      <c r="BM439" s="138" t="s">
        <v>607</v>
      </c>
    </row>
    <row r="440" spans="2:65" s="1" customFormat="1" x14ac:dyDescent="0.2">
      <c r="B440" s="29"/>
      <c r="D440" s="140" t="s">
        <v>147</v>
      </c>
      <c r="F440" s="141" t="s">
        <v>608</v>
      </c>
      <c r="L440" s="29"/>
      <c r="M440" s="142"/>
      <c r="T440" s="49"/>
      <c r="AT440" s="17" t="s">
        <v>147</v>
      </c>
      <c r="AU440" s="17" t="s">
        <v>77</v>
      </c>
    </row>
    <row r="441" spans="2:65" s="12" customFormat="1" x14ac:dyDescent="0.2">
      <c r="B441" s="143"/>
      <c r="D441" s="144" t="s">
        <v>149</v>
      </c>
      <c r="E441" s="145" t="s">
        <v>3</v>
      </c>
      <c r="F441" s="146" t="s">
        <v>609</v>
      </c>
      <c r="H441" s="147">
        <v>21</v>
      </c>
      <c r="L441" s="143"/>
      <c r="M441" s="148"/>
      <c r="T441" s="149"/>
      <c r="AT441" s="145" t="s">
        <v>149</v>
      </c>
      <c r="AU441" s="145" t="s">
        <v>77</v>
      </c>
      <c r="AV441" s="12" t="s">
        <v>77</v>
      </c>
      <c r="AW441" s="12" t="s">
        <v>30</v>
      </c>
      <c r="AX441" s="12" t="s">
        <v>68</v>
      </c>
      <c r="AY441" s="145" t="s">
        <v>139</v>
      </c>
    </row>
    <row r="442" spans="2:65" s="13" customFormat="1" x14ac:dyDescent="0.2">
      <c r="B442" s="150"/>
      <c r="D442" s="144" t="s">
        <v>149</v>
      </c>
      <c r="E442" s="151" t="s">
        <v>3</v>
      </c>
      <c r="F442" s="152" t="s">
        <v>151</v>
      </c>
      <c r="H442" s="153">
        <v>21</v>
      </c>
      <c r="L442" s="150"/>
      <c r="M442" s="154"/>
      <c r="T442" s="155"/>
      <c r="AT442" s="151" t="s">
        <v>149</v>
      </c>
      <c r="AU442" s="151" t="s">
        <v>77</v>
      </c>
      <c r="AV442" s="13" t="s">
        <v>146</v>
      </c>
      <c r="AW442" s="13" t="s">
        <v>30</v>
      </c>
      <c r="AX442" s="13" t="s">
        <v>75</v>
      </c>
      <c r="AY442" s="151" t="s">
        <v>139</v>
      </c>
    </row>
    <row r="443" spans="2:65" s="1" customFormat="1" ht="21.75" customHeight="1" x14ac:dyDescent="0.2">
      <c r="B443" s="127"/>
      <c r="C443" s="161" t="s">
        <v>383</v>
      </c>
      <c r="D443" s="161" t="s">
        <v>287</v>
      </c>
      <c r="E443" s="162" t="s">
        <v>610</v>
      </c>
      <c r="F443" s="163" t="s">
        <v>611</v>
      </c>
      <c r="G443" s="164" t="s">
        <v>425</v>
      </c>
      <c r="H443" s="165">
        <v>21</v>
      </c>
      <c r="I443" s="166">
        <v>1903</v>
      </c>
      <c r="J443" s="166">
        <f>ROUND(I443*H443,2)</f>
        <v>39963</v>
      </c>
      <c r="K443" s="163" t="s">
        <v>3</v>
      </c>
      <c r="L443" s="167"/>
      <c r="M443" s="168" t="s">
        <v>3</v>
      </c>
      <c r="N443" s="169" t="s">
        <v>39</v>
      </c>
      <c r="O443" s="136">
        <v>0</v>
      </c>
      <c r="P443" s="136">
        <f>O443*H443</f>
        <v>0</v>
      </c>
      <c r="Q443" s="136">
        <v>0</v>
      </c>
      <c r="R443" s="136">
        <f>Q443*H443</f>
        <v>0</v>
      </c>
      <c r="S443" s="136">
        <v>0</v>
      </c>
      <c r="T443" s="137">
        <f>S443*H443</f>
        <v>0</v>
      </c>
      <c r="AR443" s="138" t="s">
        <v>165</v>
      </c>
      <c r="AT443" s="138" t="s">
        <v>287</v>
      </c>
      <c r="AU443" s="138" t="s">
        <v>77</v>
      </c>
      <c r="AY443" s="17" t="s">
        <v>139</v>
      </c>
      <c r="BE443" s="139">
        <f>IF(N443="základní",J443,0)</f>
        <v>39963</v>
      </c>
      <c r="BF443" s="139">
        <f>IF(N443="snížená",J443,0)</f>
        <v>0</v>
      </c>
      <c r="BG443" s="139">
        <f>IF(N443="zákl. přenesená",J443,0)</f>
        <v>0</v>
      </c>
      <c r="BH443" s="139">
        <f>IF(N443="sníž. přenesená",J443,0)</f>
        <v>0</v>
      </c>
      <c r="BI443" s="139">
        <f>IF(N443="nulová",J443,0)</f>
        <v>0</v>
      </c>
      <c r="BJ443" s="17" t="s">
        <v>75</v>
      </c>
      <c r="BK443" s="139">
        <f>ROUND(I443*H443,2)</f>
        <v>39963</v>
      </c>
      <c r="BL443" s="17" t="s">
        <v>146</v>
      </c>
      <c r="BM443" s="138" t="s">
        <v>612</v>
      </c>
    </row>
    <row r="444" spans="2:65" s="12" customFormat="1" x14ac:dyDescent="0.2">
      <c r="B444" s="143"/>
      <c r="D444" s="144" t="s">
        <v>149</v>
      </c>
      <c r="E444" s="145" t="s">
        <v>3</v>
      </c>
      <c r="F444" s="146" t="s">
        <v>609</v>
      </c>
      <c r="H444" s="147">
        <v>21</v>
      </c>
      <c r="L444" s="143"/>
      <c r="M444" s="148"/>
      <c r="T444" s="149"/>
      <c r="AT444" s="145" t="s">
        <v>149</v>
      </c>
      <c r="AU444" s="145" t="s">
        <v>77</v>
      </c>
      <c r="AV444" s="12" t="s">
        <v>77</v>
      </c>
      <c r="AW444" s="12" t="s">
        <v>30</v>
      </c>
      <c r="AX444" s="12" t="s">
        <v>68</v>
      </c>
      <c r="AY444" s="145" t="s">
        <v>139</v>
      </c>
    </row>
    <row r="445" spans="2:65" s="13" customFormat="1" x14ac:dyDescent="0.2">
      <c r="B445" s="150"/>
      <c r="D445" s="144" t="s">
        <v>149</v>
      </c>
      <c r="E445" s="151" t="s">
        <v>3</v>
      </c>
      <c r="F445" s="152" t="s">
        <v>151</v>
      </c>
      <c r="H445" s="153">
        <v>21</v>
      </c>
      <c r="L445" s="150"/>
      <c r="M445" s="154"/>
      <c r="T445" s="155"/>
      <c r="AT445" s="151" t="s">
        <v>149</v>
      </c>
      <c r="AU445" s="151" t="s">
        <v>77</v>
      </c>
      <c r="AV445" s="13" t="s">
        <v>146</v>
      </c>
      <c r="AW445" s="13" t="s">
        <v>30</v>
      </c>
      <c r="AX445" s="13" t="s">
        <v>75</v>
      </c>
      <c r="AY445" s="151" t="s">
        <v>139</v>
      </c>
    </row>
    <row r="446" spans="2:65" s="1" customFormat="1" ht="21.75" customHeight="1" x14ac:dyDescent="0.2">
      <c r="B446" s="127"/>
      <c r="C446" s="161" t="s">
        <v>613</v>
      </c>
      <c r="D446" s="161" t="s">
        <v>287</v>
      </c>
      <c r="E446" s="162" t="s">
        <v>614</v>
      </c>
      <c r="F446" s="163" t="s">
        <v>615</v>
      </c>
      <c r="G446" s="164" t="s">
        <v>425</v>
      </c>
      <c r="H446" s="165">
        <v>42</v>
      </c>
      <c r="I446" s="166">
        <v>954</v>
      </c>
      <c r="J446" s="166">
        <f>ROUND(I446*H446,2)</f>
        <v>40068</v>
      </c>
      <c r="K446" s="163" t="s">
        <v>3</v>
      </c>
      <c r="L446" s="167"/>
      <c r="M446" s="168" t="s">
        <v>3</v>
      </c>
      <c r="N446" s="169" t="s">
        <v>39</v>
      </c>
      <c r="O446" s="136">
        <v>0</v>
      </c>
      <c r="P446" s="136">
        <f>O446*H446</f>
        <v>0</v>
      </c>
      <c r="Q446" s="136">
        <v>0</v>
      </c>
      <c r="R446" s="136">
        <f>Q446*H446</f>
        <v>0</v>
      </c>
      <c r="S446" s="136">
        <v>0</v>
      </c>
      <c r="T446" s="137">
        <f>S446*H446</f>
        <v>0</v>
      </c>
      <c r="AR446" s="138" t="s">
        <v>165</v>
      </c>
      <c r="AT446" s="138" t="s">
        <v>287</v>
      </c>
      <c r="AU446" s="138" t="s">
        <v>77</v>
      </c>
      <c r="AY446" s="17" t="s">
        <v>139</v>
      </c>
      <c r="BE446" s="139">
        <f>IF(N446="základní",J446,0)</f>
        <v>40068</v>
      </c>
      <c r="BF446" s="139">
        <f>IF(N446="snížená",J446,0)</f>
        <v>0</v>
      </c>
      <c r="BG446" s="139">
        <f>IF(N446="zákl. přenesená",J446,0)</f>
        <v>0</v>
      </c>
      <c r="BH446" s="139">
        <f>IF(N446="sníž. přenesená",J446,0)</f>
        <v>0</v>
      </c>
      <c r="BI446" s="139">
        <f>IF(N446="nulová",J446,0)</f>
        <v>0</v>
      </c>
      <c r="BJ446" s="17" t="s">
        <v>75</v>
      </c>
      <c r="BK446" s="139">
        <f>ROUND(I446*H446,2)</f>
        <v>40068</v>
      </c>
      <c r="BL446" s="17" t="s">
        <v>146</v>
      </c>
      <c r="BM446" s="138" t="s">
        <v>616</v>
      </c>
    </row>
    <row r="447" spans="2:65" s="12" customFormat="1" x14ac:dyDescent="0.2">
      <c r="B447" s="143"/>
      <c r="D447" s="144" t="s">
        <v>149</v>
      </c>
      <c r="E447" s="145" t="s">
        <v>3</v>
      </c>
      <c r="F447" s="146" t="s">
        <v>617</v>
      </c>
      <c r="H447" s="147">
        <v>42</v>
      </c>
      <c r="L447" s="143"/>
      <c r="M447" s="148"/>
      <c r="T447" s="149"/>
      <c r="AT447" s="145" t="s">
        <v>149</v>
      </c>
      <c r="AU447" s="145" t="s">
        <v>77</v>
      </c>
      <c r="AV447" s="12" t="s">
        <v>77</v>
      </c>
      <c r="AW447" s="12" t="s">
        <v>30</v>
      </c>
      <c r="AX447" s="12" t="s">
        <v>68</v>
      </c>
      <c r="AY447" s="145" t="s">
        <v>139</v>
      </c>
    </row>
    <row r="448" spans="2:65" s="13" customFormat="1" x14ac:dyDescent="0.2">
      <c r="B448" s="150"/>
      <c r="D448" s="144" t="s">
        <v>149</v>
      </c>
      <c r="E448" s="151" t="s">
        <v>3</v>
      </c>
      <c r="F448" s="152" t="s">
        <v>151</v>
      </c>
      <c r="H448" s="153">
        <v>42</v>
      </c>
      <c r="L448" s="150"/>
      <c r="M448" s="154"/>
      <c r="T448" s="155"/>
      <c r="AT448" s="151" t="s">
        <v>149</v>
      </c>
      <c r="AU448" s="151" t="s">
        <v>77</v>
      </c>
      <c r="AV448" s="13" t="s">
        <v>146</v>
      </c>
      <c r="AW448" s="13" t="s">
        <v>30</v>
      </c>
      <c r="AX448" s="13" t="s">
        <v>75</v>
      </c>
      <c r="AY448" s="151" t="s">
        <v>139</v>
      </c>
    </row>
    <row r="449" spans="2:65" s="1" customFormat="1" ht="24.15" customHeight="1" x14ac:dyDescent="0.2">
      <c r="B449" s="127"/>
      <c r="C449" s="161" t="s">
        <v>393</v>
      </c>
      <c r="D449" s="161" t="s">
        <v>287</v>
      </c>
      <c r="E449" s="162" t="s">
        <v>618</v>
      </c>
      <c r="F449" s="163" t="s">
        <v>619</v>
      </c>
      <c r="G449" s="164" t="s">
        <v>425</v>
      </c>
      <c r="H449" s="165">
        <v>4</v>
      </c>
      <c r="I449" s="166">
        <v>3887</v>
      </c>
      <c r="J449" s="166">
        <f>ROUND(I449*H449,2)</f>
        <v>15548</v>
      </c>
      <c r="K449" s="163" t="s">
        <v>3</v>
      </c>
      <c r="L449" s="167"/>
      <c r="M449" s="168" t="s">
        <v>3</v>
      </c>
      <c r="N449" s="169" t="s">
        <v>39</v>
      </c>
      <c r="O449" s="136">
        <v>0</v>
      </c>
      <c r="P449" s="136">
        <f>O449*H449</f>
        <v>0</v>
      </c>
      <c r="Q449" s="136">
        <v>0</v>
      </c>
      <c r="R449" s="136">
        <f>Q449*H449</f>
        <v>0</v>
      </c>
      <c r="S449" s="136">
        <v>0</v>
      </c>
      <c r="T449" s="137">
        <f>S449*H449</f>
        <v>0</v>
      </c>
      <c r="AR449" s="138" t="s">
        <v>165</v>
      </c>
      <c r="AT449" s="138" t="s">
        <v>287</v>
      </c>
      <c r="AU449" s="138" t="s">
        <v>77</v>
      </c>
      <c r="AY449" s="17" t="s">
        <v>139</v>
      </c>
      <c r="BE449" s="139">
        <f>IF(N449="základní",J449,0)</f>
        <v>15548</v>
      </c>
      <c r="BF449" s="139">
        <f>IF(N449="snížená",J449,0)</f>
        <v>0</v>
      </c>
      <c r="BG449" s="139">
        <f>IF(N449="zákl. přenesená",J449,0)</f>
        <v>0</v>
      </c>
      <c r="BH449" s="139">
        <f>IF(N449="sníž. přenesená",J449,0)</f>
        <v>0</v>
      </c>
      <c r="BI449" s="139">
        <f>IF(N449="nulová",J449,0)</f>
        <v>0</v>
      </c>
      <c r="BJ449" s="17" t="s">
        <v>75</v>
      </c>
      <c r="BK449" s="139">
        <f>ROUND(I449*H449,2)</f>
        <v>15548</v>
      </c>
      <c r="BL449" s="17" t="s">
        <v>146</v>
      </c>
      <c r="BM449" s="138" t="s">
        <v>620</v>
      </c>
    </row>
    <row r="450" spans="2:65" s="1" customFormat="1" ht="21.75" customHeight="1" x14ac:dyDescent="0.2">
      <c r="B450" s="127"/>
      <c r="C450" s="161" t="s">
        <v>621</v>
      </c>
      <c r="D450" s="161" t="s">
        <v>287</v>
      </c>
      <c r="E450" s="162" t="s">
        <v>622</v>
      </c>
      <c r="F450" s="163" t="s">
        <v>623</v>
      </c>
      <c r="G450" s="164" t="s">
        <v>425</v>
      </c>
      <c r="H450" s="165">
        <v>4</v>
      </c>
      <c r="I450" s="166">
        <v>466</v>
      </c>
      <c r="J450" s="166">
        <f>ROUND(I450*H450,2)</f>
        <v>1864</v>
      </c>
      <c r="K450" s="163" t="s">
        <v>3</v>
      </c>
      <c r="L450" s="167"/>
      <c r="M450" s="168" t="s">
        <v>3</v>
      </c>
      <c r="N450" s="169" t="s">
        <v>39</v>
      </c>
      <c r="O450" s="136">
        <v>0</v>
      </c>
      <c r="P450" s="136">
        <f>O450*H450</f>
        <v>0</v>
      </c>
      <c r="Q450" s="136">
        <v>0</v>
      </c>
      <c r="R450" s="136">
        <f>Q450*H450</f>
        <v>0</v>
      </c>
      <c r="S450" s="136">
        <v>0</v>
      </c>
      <c r="T450" s="137">
        <f>S450*H450</f>
        <v>0</v>
      </c>
      <c r="AR450" s="138" t="s">
        <v>165</v>
      </c>
      <c r="AT450" s="138" t="s">
        <v>287</v>
      </c>
      <c r="AU450" s="138" t="s">
        <v>77</v>
      </c>
      <c r="AY450" s="17" t="s">
        <v>139</v>
      </c>
      <c r="BE450" s="139">
        <f>IF(N450="základní",J450,0)</f>
        <v>1864</v>
      </c>
      <c r="BF450" s="139">
        <f>IF(N450="snížená",J450,0)</f>
        <v>0</v>
      </c>
      <c r="BG450" s="139">
        <f>IF(N450="zákl. přenesená",J450,0)</f>
        <v>0</v>
      </c>
      <c r="BH450" s="139">
        <f>IF(N450="sníž. přenesená",J450,0)</f>
        <v>0</v>
      </c>
      <c r="BI450" s="139">
        <f>IF(N450="nulová",J450,0)</f>
        <v>0</v>
      </c>
      <c r="BJ450" s="17" t="s">
        <v>75</v>
      </c>
      <c r="BK450" s="139">
        <f>ROUND(I450*H450,2)</f>
        <v>1864</v>
      </c>
      <c r="BL450" s="17" t="s">
        <v>146</v>
      </c>
      <c r="BM450" s="138" t="s">
        <v>624</v>
      </c>
    </row>
    <row r="451" spans="2:65" s="1" customFormat="1" ht="24.15" customHeight="1" x14ac:dyDescent="0.2">
      <c r="B451" s="127"/>
      <c r="C451" s="161" t="s">
        <v>397</v>
      </c>
      <c r="D451" s="161" t="s">
        <v>287</v>
      </c>
      <c r="E451" s="162" t="s">
        <v>625</v>
      </c>
      <c r="F451" s="163" t="s">
        <v>626</v>
      </c>
      <c r="G451" s="164" t="s">
        <v>425</v>
      </c>
      <c r="H451" s="165">
        <v>4</v>
      </c>
      <c r="I451" s="166">
        <v>569</v>
      </c>
      <c r="J451" s="166">
        <f>ROUND(I451*H451,2)</f>
        <v>2276</v>
      </c>
      <c r="K451" s="163" t="s">
        <v>3</v>
      </c>
      <c r="L451" s="167"/>
      <c r="M451" s="168" t="s">
        <v>3</v>
      </c>
      <c r="N451" s="169" t="s">
        <v>39</v>
      </c>
      <c r="O451" s="136">
        <v>0</v>
      </c>
      <c r="P451" s="136">
        <f>O451*H451</f>
        <v>0</v>
      </c>
      <c r="Q451" s="136">
        <v>0</v>
      </c>
      <c r="R451" s="136">
        <f>Q451*H451</f>
        <v>0</v>
      </c>
      <c r="S451" s="136">
        <v>0</v>
      </c>
      <c r="T451" s="137">
        <f>S451*H451</f>
        <v>0</v>
      </c>
      <c r="AR451" s="138" t="s">
        <v>165</v>
      </c>
      <c r="AT451" s="138" t="s">
        <v>287</v>
      </c>
      <c r="AU451" s="138" t="s">
        <v>77</v>
      </c>
      <c r="AY451" s="17" t="s">
        <v>139</v>
      </c>
      <c r="BE451" s="139">
        <f>IF(N451="základní",J451,0)</f>
        <v>2276</v>
      </c>
      <c r="BF451" s="139">
        <f>IF(N451="snížená",J451,0)</f>
        <v>0</v>
      </c>
      <c r="BG451" s="139">
        <f>IF(N451="zákl. přenesená",J451,0)</f>
        <v>0</v>
      </c>
      <c r="BH451" s="139">
        <f>IF(N451="sníž. přenesená",J451,0)</f>
        <v>0</v>
      </c>
      <c r="BI451" s="139">
        <f>IF(N451="nulová",J451,0)</f>
        <v>0</v>
      </c>
      <c r="BJ451" s="17" t="s">
        <v>75</v>
      </c>
      <c r="BK451" s="139">
        <f>ROUND(I451*H451,2)</f>
        <v>2276</v>
      </c>
      <c r="BL451" s="17" t="s">
        <v>146</v>
      </c>
      <c r="BM451" s="138" t="s">
        <v>627</v>
      </c>
    </row>
    <row r="452" spans="2:65" s="11" customFormat="1" ht="22.95" customHeight="1" x14ac:dyDescent="0.25">
      <c r="B452" s="116"/>
      <c r="D452" s="117" t="s">
        <v>67</v>
      </c>
      <c r="E452" s="125" t="s">
        <v>628</v>
      </c>
      <c r="F452" s="125" t="s">
        <v>629</v>
      </c>
      <c r="J452" s="126">
        <f>BK452</f>
        <v>20676.34</v>
      </c>
      <c r="L452" s="116"/>
      <c r="M452" s="120"/>
      <c r="P452" s="121">
        <f>SUM(P453:P458)</f>
        <v>11.912506</v>
      </c>
      <c r="R452" s="121">
        <f>SUM(R453:R458)</f>
        <v>0</v>
      </c>
      <c r="T452" s="122">
        <f>SUM(T453:T458)</f>
        <v>0</v>
      </c>
      <c r="AR452" s="117" t="s">
        <v>75</v>
      </c>
      <c r="AT452" s="123" t="s">
        <v>67</v>
      </c>
      <c r="AU452" s="123" t="s">
        <v>75</v>
      </c>
      <c r="AY452" s="117" t="s">
        <v>139</v>
      </c>
      <c r="BK452" s="124">
        <f>SUM(BK453:BK458)</f>
        <v>20676.34</v>
      </c>
    </row>
    <row r="453" spans="2:65" s="1" customFormat="1" ht="37.950000000000003" customHeight="1" x14ac:dyDescent="0.2">
      <c r="B453" s="127"/>
      <c r="C453" s="128" t="s">
        <v>630</v>
      </c>
      <c r="D453" s="128" t="s">
        <v>141</v>
      </c>
      <c r="E453" s="129" t="s">
        <v>631</v>
      </c>
      <c r="F453" s="130" t="s">
        <v>632</v>
      </c>
      <c r="G453" s="131" t="s">
        <v>275</v>
      </c>
      <c r="H453" s="132">
        <v>52.478000000000002</v>
      </c>
      <c r="I453" s="133">
        <v>42</v>
      </c>
      <c r="J453" s="133">
        <f>ROUND(I453*H453,2)</f>
        <v>2204.08</v>
      </c>
      <c r="K453" s="130" t="s">
        <v>145</v>
      </c>
      <c r="L453" s="29"/>
      <c r="M453" s="134" t="s">
        <v>3</v>
      </c>
      <c r="N453" s="135" t="s">
        <v>39</v>
      </c>
      <c r="O453" s="136">
        <v>0.03</v>
      </c>
      <c r="P453" s="136">
        <f>O453*H453</f>
        <v>1.5743400000000001</v>
      </c>
      <c r="Q453" s="136">
        <v>0</v>
      </c>
      <c r="R453" s="136">
        <f>Q453*H453</f>
        <v>0</v>
      </c>
      <c r="S453" s="136">
        <v>0</v>
      </c>
      <c r="T453" s="137">
        <f>S453*H453</f>
        <v>0</v>
      </c>
      <c r="AR453" s="138" t="s">
        <v>146</v>
      </c>
      <c r="AT453" s="138" t="s">
        <v>141</v>
      </c>
      <c r="AU453" s="138" t="s">
        <v>77</v>
      </c>
      <c r="AY453" s="17" t="s">
        <v>139</v>
      </c>
      <c r="BE453" s="139">
        <f>IF(N453="základní",J453,0)</f>
        <v>2204.08</v>
      </c>
      <c r="BF453" s="139">
        <f>IF(N453="snížená",J453,0)</f>
        <v>0</v>
      </c>
      <c r="BG453" s="139">
        <f>IF(N453="zákl. přenesená",J453,0)</f>
        <v>0</v>
      </c>
      <c r="BH453" s="139">
        <f>IF(N453="sníž. přenesená",J453,0)</f>
        <v>0</v>
      </c>
      <c r="BI453" s="139">
        <f>IF(N453="nulová",J453,0)</f>
        <v>0</v>
      </c>
      <c r="BJ453" s="17" t="s">
        <v>75</v>
      </c>
      <c r="BK453" s="139">
        <f>ROUND(I453*H453,2)</f>
        <v>2204.08</v>
      </c>
      <c r="BL453" s="17" t="s">
        <v>146</v>
      </c>
      <c r="BM453" s="138" t="s">
        <v>633</v>
      </c>
    </row>
    <row r="454" spans="2:65" s="1" customFormat="1" x14ac:dyDescent="0.2">
      <c r="B454" s="29"/>
      <c r="D454" s="140" t="s">
        <v>147</v>
      </c>
      <c r="F454" s="141" t="s">
        <v>634</v>
      </c>
      <c r="L454" s="29"/>
      <c r="M454" s="142"/>
      <c r="T454" s="49"/>
      <c r="AT454" s="17" t="s">
        <v>147</v>
      </c>
      <c r="AU454" s="17" t="s">
        <v>77</v>
      </c>
    </row>
    <row r="455" spans="2:65" s="1" customFormat="1" ht="37.950000000000003" customHeight="1" x14ac:dyDescent="0.2">
      <c r="B455" s="127"/>
      <c r="C455" s="128" t="s">
        <v>401</v>
      </c>
      <c r="D455" s="128" t="s">
        <v>141</v>
      </c>
      <c r="E455" s="129" t="s">
        <v>635</v>
      </c>
      <c r="F455" s="130" t="s">
        <v>636</v>
      </c>
      <c r="G455" s="131" t="s">
        <v>275</v>
      </c>
      <c r="H455" s="132">
        <v>997.08199999999999</v>
      </c>
      <c r="I455" s="133">
        <v>10</v>
      </c>
      <c r="J455" s="133">
        <f>ROUND(I455*H455,2)</f>
        <v>9970.82</v>
      </c>
      <c r="K455" s="130" t="s">
        <v>145</v>
      </c>
      <c r="L455" s="29"/>
      <c r="M455" s="134" t="s">
        <v>3</v>
      </c>
      <c r="N455" s="135" t="s">
        <v>39</v>
      </c>
      <c r="O455" s="136">
        <v>2E-3</v>
      </c>
      <c r="P455" s="136">
        <f>O455*H455</f>
        <v>1.994164</v>
      </c>
      <c r="Q455" s="136">
        <v>0</v>
      </c>
      <c r="R455" s="136">
        <f>Q455*H455</f>
        <v>0</v>
      </c>
      <c r="S455" s="136">
        <v>0</v>
      </c>
      <c r="T455" s="137">
        <f>S455*H455</f>
        <v>0</v>
      </c>
      <c r="AR455" s="138" t="s">
        <v>146</v>
      </c>
      <c r="AT455" s="138" t="s">
        <v>141</v>
      </c>
      <c r="AU455" s="138" t="s">
        <v>77</v>
      </c>
      <c r="AY455" s="17" t="s">
        <v>139</v>
      </c>
      <c r="BE455" s="139">
        <f>IF(N455="základní",J455,0)</f>
        <v>9970.82</v>
      </c>
      <c r="BF455" s="139">
        <f>IF(N455="snížená",J455,0)</f>
        <v>0</v>
      </c>
      <c r="BG455" s="139">
        <f>IF(N455="zákl. přenesená",J455,0)</f>
        <v>0</v>
      </c>
      <c r="BH455" s="139">
        <f>IF(N455="sníž. přenesená",J455,0)</f>
        <v>0</v>
      </c>
      <c r="BI455" s="139">
        <f>IF(N455="nulová",J455,0)</f>
        <v>0</v>
      </c>
      <c r="BJ455" s="17" t="s">
        <v>75</v>
      </c>
      <c r="BK455" s="139">
        <f>ROUND(I455*H455,2)</f>
        <v>9970.82</v>
      </c>
      <c r="BL455" s="17" t="s">
        <v>146</v>
      </c>
      <c r="BM455" s="138" t="s">
        <v>637</v>
      </c>
    </row>
    <row r="456" spans="2:65" s="1" customFormat="1" x14ac:dyDescent="0.2">
      <c r="B456" s="29"/>
      <c r="D456" s="140" t="s">
        <v>147</v>
      </c>
      <c r="F456" s="141" t="s">
        <v>638</v>
      </c>
      <c r="L456" s="29"/>
      <c r="M456" s="142"/>
      <c r="T456" s="49"/>
      <c r="AT456" s="17" t="s">
        <v>147</v>
      </c>
      <c r="AU456" s="17" t="s">
        <v>77</v>
      </c>
    </row>
    <row r="457" spans="2:65" s="1" customFormat="1" ht="24.15" customHeight="1" x14ac:dyDescent="0.2">
      <c r="B457" s="127"/>
      <c r="C457" s="128" t="s">
        <v>639</v>
      </c>
      <c r="D457" s="128" t="s">
        <v>141</v>
      </c>
      <c r="E457" s="129" t="s">
        <v>640</v>
      </c>
      <c r="F457" s="130" t="s">
        <v>641</v>
      </c>
      <c r="G457" s="131" t="s">
        <v>275</v>
      </c>
      <c r="H457" s="132">
        <v>52.478000000000002</v>
      </c>
      <c r="I457" s="133">
        <v>162</v>
      </c>
      <c r="J457" s="133">
        <f>ROUND(I457*H457,2)</f>
        <v>8501.44</v>
      </c>
      <c r="K457" s="130" t="s">
        <v>145</v>
      </c>
      <c r="L457" s="29"/>
      <c r="M457" s="134" t="s">
        <v>3</v>
      </c>
      <c r="N457" s="135" t="s">
        <v>39</v>
      </c>
      <c r="O457" s="136">
        <v>0.159</v>
      </c>
      <c r="P457" s="136">
        <f>O457*H457</f>
        <v>8.3440019999999997</v>
      </c>
      <c r="Q457" s="136">
        <v>0</v>
      </c>
      <c r="R457" s="136">
        <f>Q457*H457</f>
        <v>0</v>
      </c>
      <c r="S457" s="136">
        <v>0</v>
      </c>
      <c r="T457" s="137">
        <f>S457*H457</f>
        <v>0</v>
      </c>
      <c r="AR457" s="138" t="s">
        <v>146</v>
      </c>
      <c r="AT457" s="138" t="s">
        <v>141</v>
      </c>
      <c r="AU457" s="138" t="s">
        <v>77</v>
      </c>
      <c r="AY457" s="17" t="s">
        <v>139</v>
      </c>
      <c r="BE457" s="139">
        <f>IF(N457="základní",J457,0)</f>
        <v>8501.44</v>
      </c>
      <c r="BF457" s="139">
        <f>IF(N457="snížená",J457,0)</f>
        <v>0</v>
      </c>
      <c r="BG457" s="139">
        <f>IF(N457="zákl. přenesená",J457,0)</f>
        <v>0</v>
      </c>
      <c r="BH457" s="139">
        <f>IF(N457="sníž. přenesená",J457,0)</f>
        <v>0</v>
      </c>
      <c r="BI457" s="139">
        <f>IF(N457="nulová",J457,0)</f>
        <v>0</v>
      </c>
      <c r="BJ457" s="17" t="s">
        <v>75</v>
      </c>
      <c r="BK457" s="139">
        <f>ROUND(I457*H457,2)</f>
        <v>8501.44</v>
      </c>
      <c r="BL457" s="17" t="s">
        <v>146</v>
      </c>
      <c r="BM457" s="138" t="s">
        <v>642</v>
      </c>
    </row>
    <row r="458" spans="2:65" s="1" customFormat="1" x14ac:dyDescent="0.2">
      <c r="B458" s="29"/>
      <c r="D458" s="140" t="s">
        <v>147</v>
      </c>
      <c r="F458" s="141" t="s">
        <v>643</v>
      </c>
      <c r="L458" s="29"/>
      <c r="M458" s="142"/>
      <c r="T458" s="49"/>
      <c r="AT458" s="17" t="s">
        <v>147</v>
      </c>
      <c r="AU458" s="17" t="s">
        <v>77</v>
      </c>
    </row>
    <row r="459" spans="2:65" s="11" customFormat="1" ht="22.95" customHeight="1" x14ac:dyDescent="0.25">
      <c r="B459" s="116"/>
      <c r="D459" s="117" t="s">
        <v>67</v>
      </c>
      <c r="E459" s="125" t="s">
        <v>644</v>
      </c>
      <c r="F459" s="125" t="s">
        <v>645</v>
      </c>
      <c r="J459" s="126">
        <f>BK459</f>
        <v>7081.34</v>
      </c>
      <c r="L459" s="116"/>
      <c r="M459" s="120"/>
      <c r="P459" s="121">
        <f>SUM(P460:P461)</f>
        <v>6.491232000000001</v>
      </c>
      <c r="R459" s="121">
        <f>SUM(R460:R461)</f>
        <v>0</v>
      </c>
      <c r="T459" s="122">
        <f>SUM(T460:T461)</f>
        <v>0</v>
      </c>
      <c r="AR459" s="117" t="s">
        <v>75</v>
      </c>
      <c r="AT459" s="123" t="s">
        <v>67</v>
      </c>
      <c r="AU459" s="123" t="s">
        <v>75</v>
      </c>
      <c r="AY459" s="117" t="s">
        <v>139</v>
      </c>
      <c r="BK459" s="124">
        <f>SUM(BK460:BK461)</f>
        <v>7081.34</v>
      </c>
    </row>
    <row r="460" spans="2:65" s="1" customFormat="1" ht="44.25" customHeight="1" x14ac:dyDescent="0.2">
      <c r="B460" s="127"/>
      <c r="C460" s="128" t="s">
        <v>405</v>
      </c>
      <c r="D460" s="128" t="s">
        <v>141</v>
      </c>
      <c r="E460" s="129" t="s">
        <v>646</v>
      </c>
      <c r="F460" s="130" t="s">
        <v>647</v>
      </c>
      <c r="G460" s="131" t="s">
        <v>275</v>
      </c>
      <c r="H460" s="132">
        <v>98.352000000000004</v>
      </c>
      <c r="I460" s="133">
        <v>72</v>
      </c>
      <c r="J460" s="133">
        <f>ROUND(I460*H460,2)</f>
        <v>7081.34</v>
      </c>
      <c r="K460" s="130" t="s">
        <v>145</v>
      </c>
      <c r="L460" s="29"/>
      <c r="M460" s="134" t="s">
        <v>3</v>
      </c>
      <c r="N460" s="135" t="s">
        <v>39</v>
      </c>
      <c r="O460" s="136">
        <v>6.6000000000000003E-2</v>
      </c>
      <c r="P460" s="136">
        <f>O460*H460</f>
        <v>6.491232000000001</v>
      </c>
      <c r="Q460" s="136">
        <v>0</v>
      </c>
      <c r="R460" s="136">
        <f>Q460*H460</f>
        <v>0</v>
      </c>
      <c r="S460" s="136">
        <v>0</v>
      </c>
      <c r="T460" s="137">
        <f>S460*H460</f>
        <v>0</v>
      </c>
      <c r="AR460" s="138" t="s">
        <v>146</v>
      </c>
      <c r="AT460" s="138" t="s">
        <v>141</v>
      </c>
      <c r="AU460" s="138" t="s">
        <v>77</v>
      </c>
      <c r="AY460" s="17" t="s">
        <v>139</v>
      </c>
      <c r="BE460" s="139">
        <f>IF(N460="základní",J460,0)</f>
        <v>7081.34</v>
      </c>
      <c r="BF460" s="139">
        <f>IF(N460="snížená",J460,0)</f>
        <v>0</v>
      </c>
      <c r="BG460" s="139">
        <f>IF(N460="zákl. přenesená",J460,0)</f>
        <v>0</v>
      </c>
      <c r="BH460" s="139">
        <f>IF(N460="sníž. přenesená",J460,0)</f>
        <v>0</v>
      </c>
      <c r="BI460" s="139">
        <f>IF(N460="nulová",J460,0)</f>
        <v>0</v>
      </c>
      <c r="BJ460" s="17" t="s">
        <v>75</v>
      </c>
      <c r="BK460" s="139">
        <f>ROUND(I460*H460,2)</f>
        <v>7081.34</v>
      </c>
      <c r="BL460" s="17" t="s">
        <v>146</v>
      </c>
      <c r="BM460" s="138" t="s">
        <v>648</v>
      </c>
    </row>
    <row r="461" spans="2:65" s="1" customFormat="1" x14ac:dyDescent="0.2">
      <c r="B461" s="29"/>
      <c r="D461" s="140" t="s">
        <v>147</v>
      </c>
      <c r="F461" s="141" t="s">
        <v>649</v>
      </c>
      <c r="L461" s="29"/>
      <c r="M461" s="170"/>
      <c r="N461" s="171"/>
      <c r="O461" s="171"/>
      <c r="P461" s="171"/>
      <c r="Q461" s="171"/>
      <c r="R461" s="171"/>
      <c r="S461" s="171"/>
      <c r="T461" s="172"/>
      <c r="AT461" s="17" t="s">
        <v>147</v>
      </c>
      <c r="AU461" s="17" t="s">
        <v>77</v>
      </c>
    </row>
    <row r="462" spans="2:65" s="1" customFormat="1" ht="6.9" customHeight="1" x14ac:dyDescent="0.2">
      <c r="B462" s="38"/>
      <c r="C462" s="39"/>
      <c r="D462" s="39"/>
      <c r="E462" s="39"/>
      <c r="F462" s="39"/>
      <c r="G462" s="39"/>
      <c r="H462" s="39"/>
      <c r="I462" s="39"/>
      <c r="J462" s="39"/>
      <c r="K462" s="39"/>
      <c r="L462" s="29"/>
    </row>
  </sheetData>
  <mergeCells count="12">
    <mergeCell ref="E86:H86"/>
    <mergeCell ref="L2:V2"/>
    <mergeCell ref="E7:H7"/>
    <mergeCell ref="E9:H9"/>
    <mergeCell ref="E11:H11"/>
    <mergeCell ref="E20:H20"/>
    <mergeCell ref="E29:H29"/>
    <mergeCell ref="E50:H50"/>
    <mergeCell ref="E52:H52"/>
    <mergeCell ref="E54:H54"/>
    <mergeCell ref="E82:H82"/>
    <mergeCell ref="E84:H84"/>
  </mergeCells>
  <hyperlinks>
    <hyperlink ref="F98" r:id="rId1"/>
    <hyperlink ref="F102" r:id="rId2"/>
    <hyperlink ref="F107" r:id="rId3"/>
    <hyperlink ref="F111" r:id="rId4"/>
    <hyperlink ref="F116" r:id="rId5"/>
    <hyperlink ref="F122" r:id="rId6"/>
    <hyperlink ref="F128" r:id="rId7"/>
    <hyperlink ref="F132" r:id="rId8"/>
    <hyperlink ref="F139" r:id="rId9"/>
    <hyperlink ref="F141" r:id="rId10"/>
    <hyperlink ref="F146" r:id="rId11"/>
    <hyperlink ref="F151" r:id="rId12"/>
    <hyperlink ref="F156" r:id="rId13"/>
    <hyperlink ref="F158" r:id="rId14"/>
    <hyperlink ref="F162" r:id="rId15"/>
    <hyperlink ref="F164" r:id="rId16"/>
    <hyperlink ref="F169" r:id="rId17"/>
    <hyperlink ref="F171" r:id="rId18"/>
    <hyperlink ref="F176" r:id="rId19"/>
    <hyperlink ref="F182" r:id="rId20"/>
    <hyperlink ref="F186" r:id="rId21"/>
    <hyperlink ref="F195" r:id="rId22"/>
    <hyperlink ref="F200" r:id="rId23"/>
    <hyperlink ref="F202" r:id="rId24"/>
    <hyperlink ref="F206" r:id="rId25"/>
    <hyperlink ref="F216" r:id="rId26"/>
    <hyperlink ref="F222" r:id="rId27"/>
    <hyperlink ref="F225" r:id="rId28"/>
    <hyperlink ref="F228" r:id="rId29"/>
    <hyperlink ref="F235" r:id="rId30"/>
    <hyperlink ref="F240" r:id="rId31"/>
    <hyperlink ref="F245" r:id="rId32"/>
    <hyperlink ref="F253" r:id="rId33"/>
    <hyperlink ref="F259" r:id="rId34"/>
    <hyperlink ref="F266" r:id="rId35"/>
    <hyperlink ref="F271" r:id="rId36"/>
    <hyperlink ref="F276" r:id="rId37"/>
    <hyperlink ref="F281" r:id="rId38"/>
    <hyperlink ref="F286" r:id="rId39"/>
    <hyperlink ref="F291" r:id="rId40"/>
    <hyperlink ref="F296" r:id="rId41"/>
    <hyperlink ref="F303" r:id="rId42"/>
    <hyperlink ref="F308" r:id="rId43"/>
    <hyperlink ref="F320" r:id="rId44"/>
    <hyperlink ref="F323" r:id="rId45"/>
    <hyperlink ref="F330" r:id="rId46"/>
    <hyperlink ref="F346" r:id="rId47"/>
    <hyperlink ref="F349" r:id="rId48"/>
    <hyperlink ref="F351" r:id="rId49"/>
    <hyperlink ref="F358" r:id="rId50"/>
    <hyperlink ref="F363" r:id="rId51"/>
    <hyperlink ref="F368" r:id="rId52"/>
    <hyperlink ref="F374" r:id="rId53"/>
    <hyperlink ref="F377" r:id="rId54"/>
    <hyperlink ref="F383" r:id="rId55"/>
    <hyperlink ref="F388" r:id="rId56"/>
    <hyperlink ref="F396" r:id="rId57"/>
    <hyperlink ref="F401" r:id="rId58"/>
    <hyperlink ref="F416" r:id="rId59"/>
    <hyperlink ref="F424" r:id="rId60"/>
    <hyperlink ref="F426" r:id="rId61"/>
    <hyperlink ref="F433" r:id="rId62"/>
    <hyperlink ref="F440" r:id="rId63"/>
    <hyperlink ref="F454" r:id="rId64"/>
    <hyperlink ref="F456" r:id="rId65"/>
    <hyperlink ref="F458" r:id="rId66"/>
    <hyperlink ref="F461" r:id="rId67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30"/>
  <sheetViews>
    <sheetView showGridLines="0" topLeftCell="G77" workbookViewId="0">
      <selection activeCell="I92" sqref="I92:I128"/>
    </sheetView>
  </sheetViews>
  <sheetFormatPr defaultRowHeight="10.199999999999999" x14ac:dyDescent="0.2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 x14ac:dyDescent="0.2">
      <c r="L2" s="439" t="s">
        <v>6</v>
      </c>
      <c r="M2" s="428"/>
      <c r="N2" s="428"/>
      <c r="O2" s="428"/>
      <c r="P2" s="428"/>
      <c r="Q2" s="428"/>
      <c r="R2" s="428"/>
      <c r="S2" s="428"/>
      <c r="T2" s="428"/>
      <c r="U2" s="428"/>
      <c r="V2" s="428"/>
      <c r="AT2" s="17" t="s">
        <v>85</v>
      </c>
    </row>
    <row r="3" spans="2:46" ht="6.9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77</v>
      </c>
    </row>
    <row r="4" spans="2:46" ht="24.9" customHeight="1" x14ac:dyDescent="0.2">
      <c r="B4" s="20"/>
      <c r="D4" s="21" t="s">
        <v>106</v>
      </c>
      <c r="L4" s="20"/>
      <c r="M4" s="86" t="s">
        <v>11</v>
      </c>
      <c r="AT4" s="17" t="s">
        <v>4</v>
      </c>
    </row>
    <row r="5" spans="2:46" ht="6.9" customHeight="1" x14ac:dyDescent="0.2">
      <c r="B5" s="20"/>
      <c r="L5" s="20"/>
    </row>
    <row r="6" spans="2:46" ht="12" customHeight="1" x14ac:dyDescent="0.2">
      <c r="B6" s="20"/>
      <c r="D6" s="26" t="s">
        <v>15</v>
      </c>
      <c r="L6" s="20"/>
    </row>
    <row r="7" spans="2:46" ht="16.5" customHeight="1" x14ac:dyDescent="0.2">
      <c r="B7" s="20"/>
      <c r="E7" s="453" t="str">
        <f>'Rekapitulace stavby'!K6</f>
        <v>Zlepšení dopravně-bezpečnostní situace v obci Cehnice</v>
      </c>
      <c r="F7" s="454"/>
      <c r="G7" s="454"/>
      <c r="H7" s="454"/>
      <c r="L7" s="20"/>
    </row>
    <row r="8" spans="2:46" ht="12" customHeight="1" x14ac:dyDescent="0.2">
      <c r="B8" s="20"/>
      <c r="D8" s="26" t="s">
        <v>107</v>
      </c>
      <c r="L8" s="20"/>
    </row>
    <row r="9" spans="2:46" s="1" customFormat="1" ht="16.5" customHeight="1" x14ac:dyDescent="0.2">
      <c r="B9" s="29"/>
      <c r="E9" s="453" t="s">
        <v>108</v>
      </c>
      <c r="F9" s="452"/>
      <c r="G9" s="452"/>
      <c r="H9" s="452"/>
      <c r="L9" s="29"/>
    </row>
    <row r="10" spans="2:46" s="1" customFormat="1" ht="12" customHeight="1" x14ac:dyDescent="0.2">
      <c r="B10" s="29"/>
      <c r="D10" s="26" t="s">
        <v>109</v>
      </c>
      <c r="L10" s="29"/>
    </row>
    <row r="11" spans="2:46" s="1" customFormat="1" ht="16.5" customHeight="1" x14ac:dyDescent="0.2">
      <c r="B11" s="29"/>
      <c r="E11" s="430" t="s">
        <v>650</v>
      </c>
      <c r="F11" s="452"/>
      <c r="G11" s="452"/>
      <c r="H11" s="452"/>
      <c r="L11" s="29"/>
    </row>
    <row r="12" spans="2:46" s="1" customFormat="1" x14ac:dyDescent="0.2">
      <c r="B12" s="29"/>
      <c r="L12" s="29"/>
    </row>
    <row r="13" spans="2:46" s="1" customFormat="1" ht="12" customHeight="1" x14ac:dyDescent="0.2">
      <c r="B13" s="29"/>
      <c r="D13" s="26" t="s">
        <v>17</v>
      </c>
      <c r="F13" s="24" t="s">
        <v>3</v>
      </c>
      <c r="I13" s="26" t="s">
        <v>18</v>
      </c>
      <c r="J13" s="24" t="s">
        <v>3</v>
      </c>
      <c r="L13" s="29"/>
    </row>
    <row r="14" spans="2:46" s="1" customFormat="1" ht="12" customHeight="1" x14ac:dyDescent="0.2">
      <c r="B14" s="29"/>
      <c r="D14" s="26" t="s">
        <v>19</v>
      </c>
      <c r="F14" s="24" t="s">
        <v>20</v>
      </c>
      <c r="I14" s="26" t="s">
        <v>21</v>
      </c>
      <c r="J14" s="46" t="str">
        <f>'Rekapitulace stavby'!AN8</f>
        <v>23. 5. 2023</v>
      </c>
      <c r="L14" s="29"/>
    </row>
    <row r="15" spans="2:46" s="1" customFormat="1" ht="10.95" customHeight="1" x14ac:dyDescent="0.2">
      <c r="B15" s="29"/>
      <c r="L15" s="29"/>
    </row>
    <row r="16" spans="2:46" s="1" customFormat="1" ht="12" customHeight="1" x14ac:dyDescent="0.2">
      <c r="B16" s="29"/>
      <c r="D16" s="26" t="s">
        <v>23</v>
      </c>
      <c r="I16" s="26" t="s">
        <v>24</v>
      </c>
      <c r="J16" s="24" t="s">
        <v>3</v>
      </c>
      <c r="L16" s="29"/>
    </row>
    <row r="17" spans="2:12" s="1" customFormat="1" ht="18" customHeight="1" x14ac:dyDescent="0.2">
      <c r="B17" s="29"/>
      <c r="E17" s="24" t="s">
        <v>20</v>
      </c>
      <c r="I17" s="26" t="s">
        <v>25</v>
      </c>
      <c r="J17" s="24" t="s">
        <v>3</v>
      </c>
      <c r="L17" s="29"/>
    </row>
    <row r="18" spans="2:12" s="1" customFormat="1" ht="6.9" customHeight="1" x14ac:dyDescent="0.2">
      <c r="B18" s="29"/>
      <c r="L18" s="29"/>
    </row>
    <row r="19" spans="2:12" s="1" customFormat="1" ht="12" customHeight="1" x14ac:dyDescent="0.2">
      <c r="B19" s="29"/>
      <c r="D19" s="26" t="s">
        <v>26</v>
      </c>
      <c r="I19" s="26" t="s">
        <v>24</v>
      </c>
      <c r="J19" s="24" t="str">
        <f>'Rekapitulace stavby'!AN13</f>
        <v/>
      </c>
      <c r="L19" s="29"/>
    </row>
    <row r="20" spans="2:12" s="1" customFormat="1" ht="18" customHeight="1" x14ac:dyDescent="0.2">
      <c r="B20" s="29"/>
      <c r="E20" s="427" t="str">
        <f>'Rekapitulace stavby'!E14</f>
        <v xml:space="preserve"> </v>
      </c>
      <c r="F20" s="427"/>
      <c r="G20" s="427"/>
      <c r="H20" s="427"/>
      <c r="I20" s="26" t="s">
        <v>25</v>
      </c>
      <c r="J20" s="24" t="str">
        <f>'Rekapitulace stavby'!AN14</f>
        <v/>
      </c>
      <c r="L20" s="29"/>
    </row>
    <row r="21" spans="2:12" s="1" customFormat="1" ht="6.9" customHeight="1" x14ac:dyDescent="0.2">
      <c r="B21" s="29"/>
      <c r="L21" s="29"/>
    </row>
    <row r="22" spans="2:12" s="1" customFormat="1" ht="12" customHeight="1" x14ac:dyDescent="0.2">
      <c r="B22" s="29"/>
      <c r="D22" s="26" t="s">
        <v>28</v>
      </c>
      <c r="I22" s="26" t="s">
        <v>24</v>
      </c>
      <c r="J22" s="24" t="s">
        <v>3</v>
      </c>
      <c r="L22" s="29"/>
    </row>
    <row r="23" spans="2:12" s="1" customFormat="1" ht="18" customHeight="1" x14ac:dyDescent="0.2">
      <c r="B23" s="29"/>
      <c r="E23" s="24" t="s">
        <v>29</v>
      </c>
      <c r="I23" s="26" t="s">
        <v>25</v>
      </c>
      <c r="J23" s="24" t="s">
        <v>3</v>
      </c>
      <c r="L23" s="29"/>
    </row>
    <row r="24" spans="2:12" s="1" customFormat="1" ht="6.9" customHeight="1" x14ac:dyDescent="0.2">
      <c r="B24" s="29"/>
      <c r="L24" s="29"/>
    </row>
    <row r="25" spans="2:12" s="1" customFormat="1" ht="12" customHeight="1" x14ac:dyDescent="0.2">
      <c r="B25" s="29"/>
      <c r="D25" s="26" t="s">
        <v>31</v>
      </c>
      <c r="I25" s="26" t="s">
        <v>24</v>
      </c>
      <c r="J25" s="24" t="str">
        <f>IF('Rekapitulace stavby'!AN19="","",'Rekapitulace stavby'!AN19)</f>
        <v/>
      </c>
      <c r="L25" s="29"/>
    </row>
    <row r="26" spans="2:12" s="1" customFormat="1" ht="18" customHeight="1" x14ac:dyDescent="0.2">
      <c r="B26" s="29"/>
      <c r="E26" s="24" t="str">
        <f>IF('Rekapitulace stavby'!E20="","",'Rekapitulace stavby'!E20)</f>
        <v xml:space="preserve"> </v>
      </c>
      <c r="I26" s="26" t="s">
        <v>25</v>
      </c>
      <c r="J26" s="24" t="str">
        <f>IF('Rekapitulace stavby'!AN20="","",'Rekapitulace stavby'!AN20)</f>
        <v/>
      </c>
      <c r="L26" s="29"/>
    </row>
    <row r="27" spans="2:12" s="1" customFormat="1" ht="6.9" customHeight="1" x14ac:dyDescent="0.2">
      <c r="B27" s="29"/>
      <c r="L27" s="29"/>
    </row>
    <row r="28" spans="2:12" s="1" customFormat="1" ht="12" customHeight="1" x14ac:dyDescent="0.2">
      <c r="B28" s="29"/>
      <c r="D28" s="26" t="s">
        <v>32</v>
      </c>
      <c r="L28" s="29"/>
    </row>
    <row r="29" spans="2:12" s="7" customFormat="1" ht="71.25" customHeight="1" x14ac:dyDescent="0.2">
      <c r="B29" s="87"/>
      <c r="E29" s="436" t="s">
        <v>33</v>
      </c>
      <c r="F29" s="436"/>
      <c r="G29" s="436"/>
      <c r="H29" s="436"/>
      <c r="L29" s="87"/>
    </row>
    <row r="30" spans="2:12" s="1" customFormat="1" ht="6.9" customHeight="1" x14ac:dyDescent="0.2">
      <c r="B30" s="29"/>
      <c r="L30" s="29"/>
    </row>
    <row r="31" spans="2:12" s="1" customFormat="1" ht="6.9" customHeight="1" x14ac:dyDescent="0.2">
      <c r="B31" s="29"/>
      <c r="D31" s="47"/>
      <c r="E31" s="47"/>
      <c r="F31" s="47"/>
      <c r="G31" s="47"/>
      <c r="H31" s="47"/>
      <c r="I31" s="47"/>
      <c r="J31" s="47"/>
      <c r="K31" s="47"/>
      <c r="L31" s="29"/>
    </row>
    <row r="32" spans="2:12" s="1" customFormat="1" ht="25.35" customHeight="1" x14ac:dyDescent="0.2">
      <c r="B32" s="29"/>
      <c r="D32" s="88" t="s">
        <v>34</v>
      </c>
      <c r="J32" s="59">
        <f>ROUND(J89, 2)</f>
        <v>25122</v>
      </c>
      <c r="L32" s="29"/>
    </row>
    <row r="33" spans="2:12" s="1" customFormat="1" ht="6.9" customHeight="1" x14ac:dyDescent="0.2">
      <c r="B33" s="29"/>
      <c r="D33" s="47"/>
      <c r="E33" s="47"/>
      <c r="F33" s="47"/>
      <c r="G33" s="47"/>
      <c r="H33" s="47"/>
      <c r="I33" s="47"/>
      <c r="J33" s="47"/>
      <c r="K33" s="47"/>
      <c r="L33" s="29"/>
    </row>
    <row r="34" spans="2:12" s="1" customFormat="1" ht="14.4" customHeight="1" x14ac:dyDescent="0.2">
      <c r="B34" s="29"/>
      <c r="F34" s="32" t="s">
        <v>36</v>
      </c>
      <c r="I34" s="32" t="s">
        <v>35</v>
      </c>
      <c r="J34" s="32" t="s">
        <v>37</v>
      </c>
      <c r="L34" s="29"/>
    </row>
    <row r="35" spans="2:12" s="1" customFormat="1" ht="14.4" customHeight="1" x14ac:dyDescent="0.2">
      <c r="B35" s="29"/>
      <c r="D35" s="89" t="s">
        <v>38</v>
      </c>
      <c r="E35" s="26" t="s">
        <v>39</v>
      </c>
      <c r="F35" s="79">
        <f>ROUND((SUM(BE89:BE129)),  2)</f>
        <v>25122</v>
      </c>
      <c r="I35" s="90">
        <v>0.21</v>
      </c>
      <c r="J35" s="79">
        <f>ROUND(((SUM(BE89:BE129))*I35),  2)</f>
        <v>5275.62</v>
      </c>
      <c r="L35" s="29"/>
    </row>
    <row r="36" spans="2:12" s="1" customFormat="1" ht="14.4" customHeight="1" x14ac:dyDescent="0.2">
      <c r="B36" s="29"/>
      <c r="E36" s="26" t="s">
        <v>40</v>
      </c>
      <c r="F36" s="79">
        <f>ROUND((SUM(BF89:BF129)),  2)</f>
        <v>0</v>
      </c>
      <c r="I36" s="90">
        <v>0.15</v>
      </c>
      <c r="J36" s="79">
        <f>ROUND(((SUM(BF89:BF129))*I36),  2)</f>
        <v>0</v>
      </c>
      <c r="L36" s="29"/>
    </row>
    <row r="37" spans="2:12" s="1" customFormat="1" ht="14.4" hidden="1" customHeight="1" x14ac:dyDescent="0.2">
      <c r="B37" s="29"/>
      <c r="E37" s="26" t="s">
        <v>41</v>
      </c>
      <c r="F37" s="79">
        <f>ROUND((SUM(BG89:BG129)),  2)</f>
        <v>0</v>
      </c>
      <c r="I37" s="90">
        <v>0.21</v>
      </c>
      <c r="J37" s="79">
        <f>0</f>
        <v>0</v>
      </c>
      <c r="L37" s="29"/>
    </row>
    <row r="38" spans="2:12" s="1" customFormat="1" ht="14.4" hidden="1" customHeight="1" x14ac:dyDescent="0.2">
      <c r="B38" s="29"/>
      <c r="E38" s="26" t="s">
        <v>42</v>
      </c>
      <c r="F38" s="79">
        <f>ROUND((SUM(BH89:BH129)),  2)</f>
        <v>0</v>
      </c>
      <c r="I38" s="90">
        <v>0.15</v>
      </c>
      <c r="J38" s="79">
        <f>0</f>
        <v>0</v>
      </c>
      <c r="L38" s="29"/>
    </row>
    <row r="39" spans="2:12" s="1" customFormat="1" ht="14.4" hidden="1" customHeight="1" x14ac:dyDescent="0.2">
      <c r="B39" s="29"/>
      <c r="E39" s="26" t="s">
        <v>43</v>
      </c>
      <c r="F39" s="79">
        <f>ROUND((SUM(BI89:BI129)),  2)</f>
        <v>0</v>
      </c>
      <c r="I39" s="90">
        <v>0</v>
      </c>
      <c r="J39" s="79">
        <f>0</f>
        <v>0</v>
      </c>
      <c r="L39" s="29"/>
    </row>
    <row r="40" spans="2:12" s="1" customFormat="1" ht="6.9" customHeight="1" x14ac:dyDescent="0.2">
      <c r="B40" s="29"/>
      <c r="L40" s="29"/>
    </row>
    <row r="41" spans="2:12" s="1" customFormat="1" ht="25.35" customHeight="1" x14ac:dyDescent="0.2">
      <c r="B41" s="29"/>
      <c r="C41" s="91"/>
      <c r="D41" s="92" t="s">
        <v>44</v>
      </c>
      <c r="E41" s="50"/>
      <c r="F41" s="50"/>
      <c r="G41" s="93" t="s">
        <v>45</v>
      </c>
      <c r="H41" s="94" t="s">
        <v>46</v>
      </c>
      <c r="I41" s="50"/>
      <c r="J41" s="95">
        <f>SUM(J32:J39)</f>
        <v>30397.62</v>
      </c>
      <c r="K41" s="96"/>
      <c r="L41" s="29"/>
    </row>
    <row r="42" spans="2:12" s="1" customFormat="1" ht="14.4" customHeight="1" x14ac:dyDescent="0.2">
      <c r="B42" s="38"/>
      <c r="C42" s="39"/>
      <c r="D42" s="39"/>
      <c r="E42" s="39"/>
      <c r="F42" s="39"/>
      <c r="G42" s="39"/>
      <c r="H42" s="39"/>
      <c r="I42" s="39"/>
      <c r="J42" s="39"/>
      <c r="K42" s="39"/>
      <c r="L42" s="29"/>
    </row>
    <row r="46" spans="2:12" s="1" customFormat="1" ht="6.9" customHeight="1" x14ac:dyDescent="0.2"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29"/>
    </row>
    <row r="47" spans="2:12" s="1" customFormat="1" ht="24.9" customHeight="1" x14ac:dyDescent="0.2">
      <c r="B47" s="29"/>
      <c r="C47" s="21" t="s">
        <v>111</v>
      </c>
      <c r="L47" s="29"/>
    </row>
    <row r="48" spans="2:12" s="1" customFormat="1" ht="6.9" customHeight="1" x14ac:dyDescent="0.2">
      <c r="B48" s="29"/>
      <c r="L48" s="29"/>
    </row>
    <row r="49" spans="2:47" s="1" customFormat="1" ht="12" customHeight="1" x14ac:dyDescent="0.2">
      <c r="B49" s="29"/>
      <c r="C49" s="26" t="s">
        <v>15</v>
      </c>
      <c r="L49" s="29"/>
    </row>
    <row r="50" spans="2:47" s="1" customFormat="1" ht="16.5" customHeight="1" x14ac:dyDescent="0.2">
      <c r="B50" s="29"/>
      <c r="E50" s="453" t="str">
        <f>E7</f>
        <v>Zlepšení dopravně-bezpečnostní situace v obci Cehnice</v>
      </c>
      <c r="F50" s="454"/>
      <c r="G50" s="454"/>
      <c r="H50" s="454"/>
      <c r="L50" s="29"/>
    </row>
    <row r="51" spans="2:47" ht="12" customHeight="1" x14ac:dyDescent="0.2">
      <c r="B51" s="20"/>
      <c r="C51" s="26" t="s">
        <v>107</v>
      </c>
      <c r="L51" s="20"/>
    </row>
    <row r="52" spans="2:47" s="1" customFormat="1" ht="16.5" customHeight="1" x14ac:dyDescent="0.2">
      <c r="B52" s="29"/>
      <c r="E52" s="453" t="s">
        <v>108</v>
      </c>
      <c r="F52" s="452"/>
      <c r="G52" s="452"/>
      <c r="H52" s="452"/>
      <c r="L52" s="29"/>
    </row>
    <row r="53" spans="2:47" s="1" customFormat="1" ht="12" customHeight="1" x14ac:dyDescent="0.2">
      <c r="B53" s="29"/>
      <c r="C53" s="26" t="s">
        <v>109</v>
      </c>
      <c r="L53" s="29"/>
    </row>
    <row r="54" spans="2:47" s="1" customFormat="1" ht="16.5" customHeight="1" x14ac:dyDescent="0.2">
      <c r="B54" s="29"/>
      <c r="E54" s="430" t="str">
        <f>E11</f>
        <v>SO.02.1 - Dopravně inženýrská opatření - I.etapa</v>
      </c>
      <c r="F54" s="452"/>
      <c r="G54" s="452"/>
      <c r="H54" s="452"/>
      <c r="L54" s="29"/>
    </row>
    <row r="55" spans="2:47" s="1" customFormat="1" ht="6.9" customHeight="1" x14ac:dyDescent="0.2">
      <c r="B55" s="29"/>
      <c r="L55" s="29"/>
    </row>
    <row r="56" spans="2:47" s="1" customFormat="1" ht="12" customHeight="1" x14ac:dyDescent="0.2">
      <c r="B56" s="29"/>
      <c r="C56" s="26" t="s">
        <v>19</v>
      </c>
      <c r="F56" s="24" t="str">
        <f>F14</f>
        <v>Obec Cehnice</v>
      </c>
      <c r="I56" s="26" t="s">
        <v>21</v>
      </c>
      <c r="J56" s="46" t="str">
        <f>IF(J14="","",J14)</f>
        <v>23. 5. 2023</v>
      </c>
      <c r="L56" s="29"/>
    </row>
    <row r="57" spans="2:47" s="1" customFormat="1" ht="6.9" customHeight="1" x14ac:dyDescent="0.2">
      <c r="B57" s="29"/>
      <c r="L57" s="29"/>
    </row>
    <row r="58" spans="2:47" s="1" customFormat="1" ht="15.15" customHeight="1" x14ac:dyDescent="0.2">
      <c r="B58" s="29"/>
      <c r="C58" s="26" t="s">
        <v>23</v>
      </c>
      <c r="F58" s="24" t="str">
        <f>E17</f>
        <v>Obec Cehnice</v>
      </c>
      <c r="I58" s="26" t="s">
        <v>28</v>
      </c>
      <c r="J58" s="27" t="str">
        <f>E23</f>
        <v>INVENTE s.r.o.</v>
      </c>
      <c r="L58" s="29"/>
    </row>
    <row r="59" spans="2:47" s="1" customFormat="1" ht="15.15" customHeight="1" x14ac:dyDescent="0.2">
      <c r="B59" s="29"/>
      <c r="C59" s="26" t="s">
        <v>26</v>
      </c>
      <c r="F59" s="24" t="str">
        <f>IF(E20="","",E20)</f>
        <v xml:space="preserve"> </v>
      </c>
      <c r="I59" s="26" t="s">
        <v>31</v>
      </c>
      <c r="J59" s="27" t="str">
        <f>E26</f>
        <v xml:space="preserve"> </v>
      </c>
      <c r="L59" s="29"/>
    </row>
    <row r="60" spans="2:47" s="1" customFormat="1" ht="10.35" customHeight="1" x14ac:dyDescent="0.2">
      <c r="B60" s="29"/>
      <c r="L60" s="29"/>
    </row>
    <row r="61" spans="2:47" s="1" customFormat="1" ht="29.25" customHeight="1" x14ac:dyDescent="0.2">
      <c r="B61" s="29"/>
      <c r="C61" s="97" t="s">
        <v>112</v>
      </c>
      <c r="D61" s="91"/>
      <c r="E61" s="91"/>
      <c r="F61" s="91"/>
      <c r="G61" s="91"/>
      <c r="H61" s="91"/>
      <c r="I61" s="91"/>
      <c r="J61" s="98" t="s">
        <v>113</v>
      </c>
      <c r="K61" s="91"/>
      <c r="L61" s="29"/>
    </row>
    <row r="62" spans="2:47" s="1" customFormat="1" ht="10.35" customHeight="1" x14ac:dyDescent="0.2">
      <c r="B62" s="29"/>
      <c r="L62" s="29"/>
    </row>
    <row r="63" spans="2:47" s="1" customFormat="1" ht="22.95" customHeight="1" x14ac:dyDescent="0.2">
      <c r="B63" s="29"/>
      <c r="C63" s="99" t="s">
        <v>66</v>
      </c>
      <c r="J63" s="59">
        <f>J89</f>
        <v>25122</v>
      </c>
      <c r="L63" s="29"/>
      <c r="AU63" s="17" t="s">
        <v>114</v>
      </c>
    </row>
    <row r="64" spans="2:47" s="8" customFormat="1" ht="24.9" customHeight="1" x14ac:dyDescent="0.2">
      <c r="B64" s="100"/>
      <c r="D64" s="101" t="s">
        <v>115</v>
      </c>
      <c r="E64" s="102"/>
      <c r="F64" s="102"/>
      <c r="G64" s="102"/>
      <c r="H64" s="102"/>
      <c r="I64" s="102"/>
      <c r="J64" s="103">
        <f>J90</f>
        <v>20122</v>
      </c>
      <c r="L64" s="100"/>
      <c r="V64" s="455"/>
      <c r="W64" s="455"/>
    </row>
    <row r="65" spans="2:23" s="9" customFormat="1" ht="19.95" customHeight="1" x14ac:dyDescent="0.2">
      <c r="B65" s="104"/>
      <c r="D65" s="105" t="s">
        <v>121</v>
      </c>
      <c r="E65" s="106"/>
      <c r="F65" s="106"/>
      <c r="G65" s="106"/>
      <c r="H65" s="106"/>
      <c r="I65" s="106"/>
      <c r="J65" s="107">
        <f>J91</f>
        <v>20122</v>
      </c>
      <c r="L65" s="104"/>
      <c r="V65" s="456"/>
      <c r="W65" s="456"/>
    </row>
    <row r="66" spans="2:23" s="8" customFormat="1" ht="24.9" customHeight="1" x14ac:dyDescent="0.2">
      <c r="B66" s="100"/>
      <c r="D66" s="101" t="s">
        <v>651</v>
      </c>
      <c r="E66" s="102"/>
      <c r="F66" s="102"/>
      <c r="G66" s="102"/>
      <c r="H66" s="102"/>
      <c r="I66" s="102"/>
      <c r="J66" s="103">
        <f>J126</f>
        <v>5000</v>
      </c>
      <c r="L66" s="100"/>
    </row>
    <row r="67" spans="2:23" s="9" customFormat="1" ht="19.95" customHeight="1" x14ac:dyDescent="0.2">
      <c r="B67" s="104"/>
      <c r="D67" s="105" t="s">
        <v>652</v>
      </c>
      <c r="E67" s="106"/>
      <c r="F67" s="106"/>
      <c r="G67" s="106"/>
      <c r="H67" s="106"/>
      <c r="I67" s="106"/>
      <c r="J67" s="107">
        <f>J127</f>
        <v>5000</v>
      </c>
      <c r="L67" s="104"/>
    </row>
    <row r="68" spans="2:23" s="1" customFormat="1" ht="21.75" customHeight="1" x14ac:dyDescent="0.2">
      <c r="B68" s="29"/>
      <c r="L68" s="29"/>
    </row>
    <row r="69" spans="2:23" s="1" customFormat="1" ht="6.9" customHeight="1" x14ac:dyDescent="0.2">
      <c r="B69" s="38"/>
      <c r="C69" s="39"/>
      <c r="D69" s="39"/>
      <c r="E69" s="39"/>
      <c r="F69" s="39"/>
      <c r="G69" s="39"/>
      <c r="H69" s="39"/>
      <c r="I69" s="39"/>
      <c r="J69" s="39"/>
      <c r="K69" s="39"/>
      <c r="L69" s="29"/>
    </row>
    <row r="73" spans="2:23" s="1" customFormat="1" ht="6.9" customHeight="1" x14ac:dyDescent="0.2">
      <c r="B73" s="40"/>
      <c r="C73" s="41"/>
      <c r="D73" s="41"/>
      <c r="E73" s="41"/>
      <c r="F73" s="41"/>
      <c r="G73" s="41"/>
      <c r="H73" s="41"/>
      <c r="I73" s="41"/>
      <c r="J73" s="41"/>
      <c r="K73" s="41"/>
      <c r="L73" s="29"/>
    </row>
    <row r="74" spans="2:23" s="1" customFormat="1" ht="24.9" customHeight="1" x14ac:dyDescent="0.2">
      <c r="B74" s="29"/>
      <c r="C74" s="21" t="s">
        <v>124</v>
      </c>
      <c r="L74" s="29"/>
    </row>
    <row r="75" spans="2:23" s="1" customFormat="1" ht="6.9" customHeight="1" x14ac:dyDescent="0.2">
      <c r="B75" s="29"/>
      <c r="L75" s="29"/>
    </row>
    <row r="76" spans="2:23" s="1" customFormat="1" ht="12" customHeight="1" x14ac:dyDescent="0.2">
      <c r="B76" s="29"/>
      <c r="C76" s="26" t="s">
        <v>15</v>
      </c>
      <c r="L76" s="29"/>
    </row>
    <row r="77" spans="2:23" s="1" customFormat="1" ht="16.5" customHeight="1" x14ac:dyDescent="0.2">
      <c r="B77" s="29"/>
      <c r="E77" s="453" t="str">
        <f>E7</f>
        <v>Zlepšení dopravně-bezpečnostní situace v obci Cehnice</v>
      </c>
      <c r="F77" s="454"/>
      <c r="G77" s="454"/>
      <c r="H77" s="454"/>
      <c r="L77" s="29"/>
    </row>
    <row r="78" spans="2:23" ht="12" customHeight="1" x14ac:dyDescent="0.2">
      <c r="B78" s="20"/>
      <c r="C78" s="26" t="s">
        <v>107</v>
      </c>
      <c r="L78" s="20"/>
    </row>
    <row r="79" spans="2:23" s="1" customFormat="1" ht="16.5" customHeight="1" x14ac:dyDescent="0.2">
      <c r="B79" s="29"/>
      <c r="E79" s="453" t="s">
        <v>108</v>
      </c>
      <c r="F79" s="452"/>
      <c r="G79" s="452"/>
      <c r="H79" s="452"/>
      <c r="L79" s="29"/>
    </row>
    <row r="80" spans="2:23" s="1" customFormat="1" ht="12" customHeight="1" x14ac:dyDescent="0.2">
      <c r="B80" s="29"/>
      <c r="C80" s="26" t="s">
        <v>109</v>
      </c>
      <c r="L80" s="29"/>
    </row>
    <row r="81" spans="2:65" s="1" customFormat="1" ht="16.5" customHeight="1" x14ac:dyDescent="0.2">
      <c r="B81" s="29"/>
      <c r="E81" s="430" t="str">
        <f>E11</f>
        <v>SO.02.1 - Dopravně inženýrská opatření - I.etapa</v>
      </c>
      <c r="F81" s="452"/>
      <c r="G81" s="452"/>
      <c r="H81" s="452"/>
      <c r="L81" s="29"/>
    </row>
    <row r="82" spans="2:65" s="1" customFormat="1" ht="6.9" customHeight="1" x14ac:dyDescent="0.2">
      <c r="B82" s="29"/>
      <c r="L82" s="29"/>
    </row>
    <row r="83" spans="2:65" s="1" customFormat="1" ht="12" customHeight="1" x14ac:dyDescent="0.2">
      <c r="B83" s="29"/>
      <c r="C83" s="26" t="s">
        <v>19</v>
      </c>
      <c r="F83" s="24" t="str">
        <f>F14</f>
        <v>Obec Cehnice</v>
      </c>
      <c r="I83" s="26" t="s">
        <v>21</v>
      </c>
      <c r="J83" s="46" t="str">
        <f>IF(J14="","",J14)</f>
        <v>23. 5. 2023</v>
      </c>
      <c r="L83" s="29"/>
    </row>
    <row r="84" spans="2:65" s="1" customFormat="1" ht="6.9" customHeight="1" x14ac:dyDescent="0.2">
      <c r="B84" s="29"/>
      <c r="L84" s="29"/>
    </row>
    <row r="85" spans="2:65" s="1" customFormat="1" ht="15.15" customHeight="1" x14ac:dyDescent="0.2">
      <c r="B85" s="29"/>
      <c r="C85" s="26" t="s">
        <v>23</v>
      </c>
      <c r="F85" s="24" t="str">
        <f>E17</f>
        <v>Obec Cehnice</v>
      </c>
      <c r="I85" s="26" t="s">
        <v>28</v>
      </c>
      <c r="J85" s="27" t="str">
        <f>E23</f>
        <v>INVENTE s.r.o.</v>
      </c>
      <c r="L85" s="29"/>
    </row>
    <row r="86" spans="2:65" s="1" customFormat="1" ht="15.15" customHeight="1" x14ac:dyDescent="0.2">
      <c r="B86" s="29"/>
      <c r="C86" s="26" t="s">
        <v>26</v>
      </c>
      <c r="F86" s="24" t="str">
        <f>IF(E20="","",E20)</f>
        <v xml:space="preserve"> </v>
      </c>
      <c r="I86" s="26" t="s">
        <v>31</v>
      </c>
      <c r="J86" s="27" t="str">
        <f>E26</f>
        <v xml:space="preserve"> </v>
      </c>
      <c r="L86" s="29"/>
    </row>
    <row r="87" spans="2:65" s="1" customFormat="1" ht="10.35" customHeight="1" x14ac:dyDescent="0.2">
      <c r="B87" s="29"/>
      <c r="L87" s="29"/>
    </row>
    <row r="88" spans="2:65" s="10" customFormat="1" ht="29.25" customHeight="1" x14ac:dyDescent="0.2">
      <c r="B88" s="108"/>
      <c r="C88" s="109" t="s">
        <v>125</v>
      </c>
      <c r="D88" s="110" t="s">
        <v>53</v>
      </c>
      <c r="E88" s="110" t="s">
        <v>49</v>
      </c>
      <c r="F88" s="110" t="s">
        <v>50</v>
      </c>
      <c r="G88" s="110" t="s">
        <v>126</v>
      </c>
      <c r="H88" s="110" t="s">
        <v>127</v>
      </c>
      <c r="I88" s="110" t="s">
        <v>128</v>
      </c>
      <c r="J88" s="110" t="s">
        <v>113</v>
      </c>
      <c r="K88" s="111" t="s">
        <v>129</v>
      </c>
      <c r="L88" s="108"/>
      <c r="M88" s="52" t="s">
        <v>3</v>
      </c>
      <c r="N88" s="53" t="s">
        <v>38</v>
      </c>
      <c r="O88" s="53" t="s">
        <v>130</v>
      </c>
      <c r="P88" s="53" t="s">
        <v>131</v>
      </c>
      <c r="Q88" s="53" t="s">
        <v>132</v>
      </c>
      <c r="R88" s="53" t="s">
        <v>133</v>
      </c>
      <c r="S88" s="53" t="s">
        <v>134</v>
      </c>
      <c r="T88" s="54" t="s">
        <v>135</v>
      </c>
    </row>
    <row r="89" spans="2:65" s="1" customFormat="1" ht="22.95" customHeight="1" x14ac:dyDescent="0.3">
      <c r="B89" s="29"/>
      <c r="C89" s="57" t="s">
        <v>136</v>
      </c>
      <c r="J89" s="112">
        <f>BK89</f>
        <v>25122</v>
      </c>
      <c r="L89" s="29"/>
      <c r="M89" s="55"/>
      <c r="N89" s="47"/>
      <c r="O89" s="47"/>
      <c r="P89" s="113">
        <f>P90+P126</f>
        <v>4.4359999999999999</v>
      </c>
      <c r="Q89" s="47"/>
      <c r="R89" s="113">
        <f>R90+R126</f>
        <v>0</v>
      </c>
      <c r="S89" s="47"/>
      <c r="T89" s="114">
        <f>T90+T126</f>
        <v>0</v>
      </c>
      <c r="AT89" s="17" t="s">
        <v>67</v>
      </c>
      <c r="AU89" s="17" t="s">
        <v>114</v>
      </c>
      <c r="BK89" s="115">
        <f>BK90+BK126</f>
        <v>25122</v>
      </c>
    </row>
    <row r="90" spans="2:65" s="11" customFormat="1" ht="25.95" customHeight="1" x14ac:dyDescent="0.25">
      <c r="B90" s="116"/>
      <c r="D90" s="117" t="s">
        <v>67</v>
      </c>
      <c r="E90" s="118" t="s">
        <v>137</v>
      </c>
      <c r="F90" s="118" t="s">
        <v>138</v>
      </c>
      <c r="J90" s="119">
        <f>BK90</f>
        <v>20122</v>
      </c>
      <c r="L90" s="116"/>
      <c r="M90" s="120"/>
      <c r="P90" s="121">
        <f>P91</f>
        <v>4.4359999999999999</v>
      </c>
      <c r="R90" s="121">
        <f>R91</f>
        <v>0</v>
      </c>
      <c r="T90" s="122">
        <f>T91</f>
        <v>0</v>
      </c>
      <c r="AR90" s="117" t="s">
        <v>75</v>
      </c>
      <c r="AT90" s="123" t="s">
        <v>67</v>
      </c>
      <c r="AU90" s="123" t="s">
        <v>68</v>
      </c>
      <c r="AY90" s="117" t="s">
        <v>139</v>
      </c>
      <c r="BK90" s="124">
        <f>BK91</f>
        <v>20122</v>
      </c>
    </row>
    <row r="91" spans="2:65" s="11" customFormat="1" ht="22.95" customHeight="1" x14ac:dyDescent="0.25">
      <c r="B91" s="116"/>
      <c r="D91" s="117" t="s">
        <v>67</v>
      </c>
      <c r="E91" s="125" t="s">
        <v>192</v>
      </c>
      <c r="F91" s="125" t="s">
        <v>506</v>
      </c>
      <c r="J91" s="126">
        <f>BK91</f>
        <v>20122</v>
      </c>
      <c r="L91" s="116"/>
      <c r="M91" s="120"/>
      <c r="P91" s="121">
        <f>SUM(P92:P125)</f>
        <v>4.4359999999999999</v>
      </c>
      <c r="R91" s="121">
        <f>SUM(R92:R125)</f>
        <v>0</v>
      </c>
      <c r="T91" s="122">
        <f>SUM(T92:T125)</f>
        <v>0</v>
      </c>
      <c r="AR91" s="117" t="s">
        <v>75</v>
      </c>
      <c r="AT91" s="123" t="s">
        <v>67</v>
      </c>
      <c r="AU91" s="123" t="s">
        <v>75</v>
      </c>
      <c r="AY91" s="117" t="s">
        <v>139</v>
      </c>
      <c r="BK91" s="124">
        <f>SUM(BK92:BK125)</f>
        <v>20122</v>
      </c>
    </row>
    <row r="92" spans="2:65" s="1" customFormat="1" ht="37.950000000000003" customHeight="1" x14ac:dyDescent="0.2">
      <c r="B92" s="127"/>
      <c r="C92" s="128" t="s">
        <v>75</v>
      </c>
      <c r="D92" s="128" t="s">
        <v>141</v>
      </c>
      <c r="E92" s="129" t="s">
        <v>653</v>
      </c>
      <c r="F92" s="130" t="s">
        <v>654</v>
      </c>
      <c r="G92" s="131" t="s">
        <v>425</v>
      </c>
      <c r="H92" s="132">
        <v>7</v>
      </c>
      <c r="I92" s="133">
        <v>8</v>
      </c>
      <c r="J92" s="133">
        <f>ROUND(I92*H92,2)</f>
        <v>56</v>
      </c>
      <c r="K92" s="130" t="s">
        <v>145</v>
      </c>
      <c r="L92" s="29"/>
      <c r="M92" s="134" t="s">
        <v>3</v>
      </c>
      <c r="N92" s="135" t="s">
        <v>39</v>
      </c>
      <c r="O92" s="136">
        <v>2.4E-2</v>
      </c>
      <c r="P92" s="136">
        <f>O92*H92</f>
        <v>0.16800000000000001</v>
      </c>
      <c r="Q92" s="136">
        <v>0</v>
      </c>
      <c r="R92" s="136">
        <f>Q92*H92</f>
        <v>0</v>
      </c>
      <c r="S92" s="136">
        <v>0</v>
      </c>
      <c r="T92" s="137">
        <f>S92*H92</f>
        <v>0</v>
      </c>
      <c r="AR92" s="138" t="s">
        <v>146</v>
      </c>
      <c r="AT92" s="138" t="s">
        <v>141</v>
      </c>
      <c r="AU92" s="138" t="s">
        <v>77</v>
      </c>
      <c r="AY92" s="17" t="s">
        <v>139</v>
      </c>
      <c r="BE92" s="139">
        <f>IF(N92="základní",J92,0)</f>
        <v>56</v>
      </c>
      <c r="BF92" s="139">
        <f>IF(N92="snížená",J92,0)</f>
        <v>0</v>
      </c>
      <c r="BG92" s="139">
        <f>IF(N92="zákl. přenesená",J92,0)</f>
        <v>0</v>
      </c>
      <c r="BH92" s="139">
        <f>IF(N92="sníž. přenesená",J92,0)</f>
        <v>0</v>
      </c>
      <c r="BI92" s="139">
        <f>IF(N92="nulová",J92,0)</f>
        <v>0</v>
      </c>
      <c r="BJ92" s="17" t="s">
        <v>75</v>
      </c>
      <c r="BK92" s="139">
        <f>ROUND(I92*H92,2)</f>
        <v>56</v>
      </c>
      <c r="BL92" s="17" t="s">
        <v>146</v>
      </c>
      <c r="BM92" s="138" t="s">
        <v>77</v>
      </c>
    </row>
    <row r="93" spans="2:65" s="1" customFormat="1" x14ac:dyDescent="0.2">
      <c r="B93" s="29"/>
      <c r="D93" s="140" t="s">
        <v>147</v>
      </c>
      <c r="F93" s="141" t="s">
        <v>655</v>
      </c>
      <c r="L93" s="29"/>
      <c r="M93" s="142"/>
      <c r="T93" s="49"/>
      <c r="AT93" s="17" t="s">
        <v>147</v>
      </c>
      <c r="AU93" s="17" t="s">
        <v>77</v>
      </c>
    </row>
    <row r="94" spans="2:65" s="1" customFormat="1" ht="24.15" customHeight="1" x14ac:dyDescent="0.2">
      <c r="B94" s="127"/>
      <c r="C94" s="128" t="s">
        <v>77</v>
      </c>
      <c r="D94" s="128" t="s">
        <v>141</v>
      </c>
      <c r="E94" s="129" t="s">
        <v>656</v>
      </c>
      <c r="F94" s="130" t="s">
        <v>657</v>
      </c>
      <c r="G94" s="131" t="s">
        <v>425</v>
      </c>
      <c r="H94" s="132">
        <v>13</v>
      </c>
      <c r="I94" s="133">
        <v>30</v>
      </c>
      <c r="J94" s="133">
        <f>ROUND(I94*H94,2)</f>
        <v>390</v>
      </c>
      <c r="K94" s="130" t="s">
        <v>145</v>
      </c>
      <c r="L94" s="29"/>
      <c r="M94" s="134" t="s">
        <v>3</v>
      </c>
      <c r="N94" s="135" t="s">
        <v>39</v>
      </c>
      <c r="O94" s="136">
        <v>0.09</v>
      </c>
      <c r="P94" s="136">
        <f>O94*H94</f>
        <v>1.17</v>
      </c>
      <c r="Q94" s="136">
        <v>0</v>
      </c>
      <c r="R94" s="136">
        <f>Q94*H94</f>
        <v>0</v>
      </c>
      <c r="S94" s="136">
        <v>0</v>
      </c>
      <c r="T94" s="137">
        <f>S94*H94</f>
        <v>0</v>
      </c>
      <c r="AR94" s="138" t="s">
        <v>146</v>
      </c>
      <c r="AT94" s="138" t="s">
        <v>141</v>
      </c>
      <c r="AU94" s="138" t="s">
        <v>77</v>
      </c>
      <c r="AY94" s="17" t="s">
        <v>139</v>
      </c>
      <c r="BE94" s="139">
        <f>IF(N94="základní",J94,0)</f>
        <v>390</v>
      </c>
      <c r="BF94" s="139">
        <f>IF(N94="snížená",J94,0)</f>
        <v>0</v>
      </c>
      <c r="BG94" s="139">
        <f>IF(N94="zákl. přenesená",J94,0)</f>
        <v>0</v>
      </c>
      <c r="BH94" s="139">
        <f>IF(N94="sníž. přenesená",J94,0)</f>
        <v>0</v>
      </c>
      <c r="BI94" s="139">
        <f>IF(N94="nulová",J94,0)</f>
        <v>0</v>
      </c>
      <c r="BJ94" s="17" t="s">
        <v>75</v>
      </c>
      <c r="BK94" s="139">
        <f>ROUND(I94*H94,2)</f>
        <v>390</v>
      </c>
      <c r="BL94" s="17" t="s">
        <v>146</v>
      </c>
      <c r="BM94" s="138" t="s">
        <v>146</v>
      </c>
    </row>
    <row r="95" spans="2:65" s="1" customFormat="1" x14ac:dyDescent="0.2">
      <c r="B95" s="29"/>
      <c r="D95" s="140" t="s">
        <v>147</v>
      </c>
      <c r="F95" s="141" t="s">
        <v>658</v>
      </c>
      <c r="L95" s="29"/>
      <c r="M95" s="142"/>
      <c r="T95" s="49"/>
      <c r="AT95" s="17" t="s">
        <v>147</v>
      </c>
      <c r="AU95" s="17" t="s">
        <v>77</v>
      </c>
    </row>
    <row r="96" spans="2:65" s="1" customFormat="1" ht="44.25" customHeight="1" x14ac:dyDescent="0.2">
      <c r="B96" s="127"/>
      <c r="C96" s="128" t="s">
        <v>157</v>
      </c>
      <c r="D96" s="128" t="s">
        <v>141</v>
      </c>
      <c r="E96" s="129" t="s">
        <v>659</v>
      </c>
      <c r="F96" s="130" t="s">
        <v>660</v>
      </c>
      <c r="G96" s="131" t="s">
        <v>425</v>
      </c>
      <c r="H96" s="132">
        <v>390</v>
      </c>
      <c r="I96" s="133">
        <v>15</v>
      </c>
      <c r="J96" s="133">
        <f>ROUND(I96*H96,2)</f>
        <v>5850</v>
      </c>
      <c r="K96" s="130" t="s">
        <v>145</v>
      </c>
      <c r="L96" s="29"/>
      <c r="M96" s="134" t="s">
        <v>3</v>
      </c>
      <c r="N96" s="135" t="s">
        <v>39</v>
      </c>
      <c r="O96" s="136">
        <v>0</v>
      </c>
      <c r="P96" s="136">
        <f>O96*H96</f>
        <v>0</v>
      </c>
      <c r="Q96" s="136">
        <v>0</v>
      </c>
      <c r="R96" s="136">
        <f>Q96*H96</f>
        <v>0</v>
      </c>
      <c r="S96" s="136">
        <v>0</v>
      </c>
      <c r="T96" s="137">
        <f>S96*H96</f>
        <v>0</v>
      </c>
      <c r="AR96" s="138" t="s">
        <v>146</v>
      </c>
      <c r="AT96" s="138" t="s">
        <v>141</v>
      </c>
      <c r="AU96" s="138" t="s">
        <v>77</v>
      </c>
      <c r="AY96" s="17" t="s">
        <v>139</v>
      </c>
      <c r="BE96" s="139">
        <f>IF(N96="základní",J96,0)</f>
        <v>5850</v>
      </c>
      <c r="BF96" s="139">
        <f>IF(N96="snížená",J96,0)</f>
        <v>0</v>
      </c>
      <c r="BG96" s="139">
        <f>IF(N96="zákl. přenesená",J96,0)</f>
        <v>0</v>
      </c>
      <c r="BH96" s="139">
        <f>IF(N96="sníž. přenesená",J96,0)</f>
        <v>0</v>
      </c>
      <c r="BI96" s="139">
        <f>IF(N96="nulová",J96,0)</f>
        <v>0</v>
      </c>
      <c r="BJ96" s="17" t="s">
        <v>75</v>
      </c>
      <c r="BK96" s="139">
        <f>ROUND(I96*H96,2)</f>
        <v>5850</v>
      </c>
      <c r="BL96" s="17" t="s">
        <v>146</v>
      </c>
      <c r="BM96" s="138" t="s">
        <v>160</v>
      </c>
    </row>
    <row r="97" spans="2:65" s="1" customFormat="1" x14ac:dyDescent="0.2">
      <c r="B97" s="29"/>
      <c r="D97" s="140" t="s">
        <v>147</v>
      </c>
      <c r="F97" s="141" t="s">
        <v>661</v>
      </c>
      <c r="L97" s="29"/>
      <c r="M97" s="142"/>
      <c r="T97" s="49"/>
      <c r="AT97" s="17" t="s">
        <v>147</v>
      </c>
      <c r="AU97" s="17" t="s">
        <v>77</v>
      </c>
    </row>
    <row r="98" spans="2:65" s="12" customFormat="1" x14ac:dyDescent="0.2">
      <c r="B98" s="143"/>
      <c r="D98" s="144" t="s">
        <v>149</v>
      </c>
      <c r="E98" s="145" t="s">
        <v>3</v>
      </c>
      <c r="F98" s="146" t="s">
        <v>662</v>
      </c>
      <c r="H98" s="147">
        <v>390</v>
      </c>
      <c r="L98" s="143"/>
      <c r="M98" s="148"/>
      <c r="T98" s="149"/>
      <c r="AT98" s="145" t="s">
        <v>149</v>
      </c>
      <c r="AU98" s="145" t="s">
        <v>77</v>
      </c>
      <c r="AV98" s="12" t="s">
        <v>77</v>
      </c>
      <c r="AW98" s="12" t="s">
        <v>30</v>
      </c>
      <c r="AX98" s="12" t="s">
        <v>68</v>
      </c>
      <c r="AY98" s="145" t="s">
        <v>139</v>
      </c>
    </row>
    <row r="99" spans="2:65" s="13" customFormat="1" x14ac:dyDescent="0.2">
      <c r="B99" s="150"/>
      <c r="D99" s="144" t="s">
        <v>149</v>
      </c>
      <c r="E99" s="151" t="s">
        <v>3</v>
      </c>
      <c r="F99" s="152" t="s">
        <v>151</v>
      </c>
      <c r="H99" s="153">
        <v>390</v>
      </c>
      <c r="L99" s="150"/>
      <c r="M99" s="154"/>
      <c r="T99" s="155"/>
      <c r="AT99" s="151" t="s">
        <v>149</v>
      </c>
      <c r="AU99" s="151" t="s">
        <v>77</v>
      </c>
      <c r="AV99" s="13" t="s">
        <v>146</v>
      </c>
      <c r="AW99" s="13" t="s">
        <v>30</v>
      </c>
      <c r="AX99" s="13" t="s">
        <v>75</v>
      </c>
      <c r="AY99" s="151" t="s">
        <v>139</v>
      </c>
    </row>
    <row r="100" spans="2:65" s="1" customFormat="1" ht="24.15" customHeight="1" x14ac:dyDescent="0.2">
      <c r="B100" s="127"/>
      <c r="C100" s="128" t="s">
        <v>146</v>
      </c>
      <c r="D100" s="128" t="s">
        <v>141</v>
      </c>
      <c r="E100" s="129" t="s">
        <v>663</v>
      </c>
      <c r="F100" s="130" t="s">
        <v>664</v>
      </c>
      <c r="G100" s="131" t="s">
        <v>425</v>
      </c>
      <c r="H100" s="132">
        <v>2</v>
      </c>
      <c r="I100" s="133">
        <v>30</v>
      </c>
      <c r="J100" s="133">
        <f>ROUND(I100*H100,2)</f>
        <v>60</v>
      </c>
      <c r="K100" s="130" t="s">
        <v>145</v>
      </c>
      <c r="L100" s="29"/>
      <c r="M100" s="134" t="s">
        <v>3</v>
      </c>
      <c r="N100" s="135" t="s">
        <v>39</v>
      </c>
      <c r="O100" s="136">
        <v>7.4999999999999997E-2</v>
      </c>
      <c r="P100" s="136">
        <f>O100*H100</f>
        <v>0.15</v>
      </c>
      <c r="Q100" s="136">
        <v>0</v>
      </c>
      <c r="R100" s="136">
        <f>Q100*H100</f>
        <v>0</v>
      </c>
      <c r="S100" s="136">
        <v>0</v>
      </c>
      <c r="T100" s="137">
        <f>S100*H100</f>
        <v>0</v>
      </c>
      <c r="AR100" s="138" t="s">
        <v>146</v>
      </c>
      <c r="AT100" s="138" t="s">
        <v>141</v>
      </c>
      <c r="AU100" s="138" t="s">
        <v>77</v>
      </c>
      <c r="AY100" s="17" t="s">
        <v>139</v>
      </c>
      <c r="BE100" s="139">
        <f>IF(N100="základní",J100,0)</f>
        <v>60</v>
      </c>
      <c r="BF100" s="139">
        <f>IF(N100="snížená",J100,0)</f>
        <v>0</v>
      </c>
      <c r="BG100" s="139">
        <f>IF(N100="zákl. přenesená",J100,0)</f>
        <v>0</v>
      </c>
      <c r="BH100" s="139">
        <f>IF(N100="sníž. přenesená",J100,0)</f>
        <v>0</v>
      </c>
      <c r="BI100" s="139">
        <f>IF(N100="nulová",J100,0)</f>
        <v>0</v>
      </c>
      <c r="BJ100" s="17" t="s">
        <v>75</v>
      </c>
      <c r="BK100" s="139">
        <f>ROUND(I100*H100,2)</f>
        <v>60</v>
      </c>
      <c r="BL100" s="17" t="s">
        <v>146</v>
      </c>
      <c r="BM100" s="138" t="s">
        <v>165</v>
      </c>
    </row>
    <row r="101" spans="2:65" s="1" customFormat="1" x14ac:dyDescent="0.2">
      <c r="B101" s="29"/>
      <c r="D101" s="140" t="s">
        <v>147</v>
      </c>
      <c r="F101" s="141" t="s">
        <v>665</v>
      </c>
      <c r="L101" s="29"/>
      <c r="M101" s="142"/>
      <c r="T101" s="49"/>
      <c r="AT101" s="17" t="s">
        <v>147</v>
      </c>
      <c r="AU101" s="17" t="s">
        <v>77</v>
      </c>
    </row>
    <row r="102" spans="2:65" s="1" customFormat="1" ht="37.950000000000003" customHeight="1" x14ac:dyDescent="0.2">
      <c r="B102" s="127"/>
      <c r="C102" s="128" t="s">
        <v>167</v>
      </c>
      <c r="D102" s="128" t="s">
        <v>141</v>
      </c>
      <c r="E102" s="129" t="s">
        <v>666</v>
      </c>
      <c r="F102" s="130" t="s">
        <v>667</v>
      </c>
      <c r="G102" s="131" t="s">
        <v>425</v>
      </c>
      <c r="H102" s="132">
        <v>2</v>
      </c>
      <c r="I102" s="133">
        <v>151</v>
      </c>
      <c r="J102" s="133">
        <f>ROUND(I102*H102,2)</f>
        <v>302</v>
      </c>
      <c r="K102" s="130" t="s">
        <v>145</v>
      </c>
      <c r="L102" s="29"/>
      <c r="M102" s="134" t="s">
        <v>3</v>
      </c>
      <c r="N102" s="135" t="s">
        <v>39</v>
      </c>
      <c r="O102" s="136">
        <v>0.45</v>
      </c>
      <c r="P102" s="136">
        <f>O102*H102</f>
        <v>0.9</v>
      </c>
      <c r="Q102" s="136">
        <v>0</v>
      </c>
      <c r="R102" s="136">
        <f>Q102*H102</f>
        <v>0</v>
      </c>
      <c r="S102" s="136">
        <v>0</v>
      </c>
      <c r="T102" s="137">
        <f>S102*H102</f>
        <v>0</v>
      </c>
      <c r="AR102" s="138" t="s">
        <v>146</v>
      </c>
      <c r="AT102" s="138" t="s">
        <v>141</v>
      </c>
      <c r="AU102" s="138" t="s">
        <v>77</v>
      </c>
      <c r="AY102" s="17" t="s">
        <v>139</v>
      </c>
      <c r="BE102" s="139">
        <f>IF(N102="základní",J102,0)</f>
        <v>302</v>
      </c>
      <c r="BF102" s="139">
        <f>IF(N102="snížená",J102,0)</f>
        <v>0</v>
      </c>
      <c r="BG102" s="139">
        <f>IF(N102="zákl. přenesená",J102,0)</f>
        <v>0</v>
      </c>
      <c r="BH102" s="139">
        <f>IF(N102="sníž. přenesená",J102,0)</f>
        <v>0</v>
      </c>
      <c r="BI102" s="139">
        <f>IF(N102="nulová",J102,0)</f>
        <v>0</v>
      </c>
      <c r="BJ102" s="17" t="s">
        <v>75</v>
      </c>
      <c r="BK102" s="139">
        <f>ROUND(I102*H102,2)</f>
        <v>302</v>
      </c>
      <c r="BL102" s="17" t="s">
        <v>146</v>
      </c>
      <c r="BM102" s="138" t="s">
        <v>170</v>
      </c>
    </row>
    <row r="103" spans="2:65" s="1" customFormat="1" x14ac:dyDescent="0.2">
      <c r="B103" s="29"/>
      <c r="D103" s="140" t="s">
        <v>147</v>
      </c>
      <c r="F103" s="141" t="s">
        <v>668</v>
      </c>
      <c r="L103" s="29"/>
      <c r="M103" s="142"/>
      <c r="T103" s="49"/>
      <c r="AT103" s="17" t="s">
        <v>147</v>
      </c>
      <c r="AU103" s="17" t="s">
        <v>77</v>
      </c>
    </row>
    <row r="104" spans="2:65" s="1" customFormat="1" ht="37.950000000000003" customHeight="1" x14ac:dyDescent="0.2">
      <c r="B104" s="127"/>
      <c r="C104" s="128" t="s">
        <v>160</v>
      </c>
      <c r="D104" s="128" t="s">
        <v>141</v>
      </c>
      <c r="E104" s="129" t="s">
        <v>669</v>
      </c>
      <c r="F104" s="130" t="s">
        <v>670</v>
      </c>
      <c r="G104" s="131" t="s">
        <v>425</v>
      </c>
      <c r="H104" s="132">
        <v>2</v>
      </c>
      <c r="I104" s="133">
        <v>234</v>
      </c>
      <c r="J104" s="133">
        <f>ROUND(I104*H104,2)</f>
        <v>468</v>
      </c>
      <c r="K104" s="130" t="s">
        <v>145</v>
      </c>
      <c r="L104" s="29"/>
      <c r="M104" s="134" t="s">
        <v>3</v>
      </c>
      <c r="N104" s="135" t="s">
        <v>39</v>
      </c>
      <c r="O104" s="136">
        <v>0.7</v>
      </c>
      <c r="P104" s="136">
        <f>O104*H104</f>
        <v>1.4</v>
      </c>
      <c r="Q104" s="136">
        <v>0</v>
      </c>
      <c r="R104" s="136">
        <f>Q104*H104</f>
        <v>0</v>
      </c>
      <c r="S104" s="136">
        <v>0</v>
      </c>
      <c r="T104" s="137">
        <f>S104*H104</f>
        <v>0</v>
      </c>
      <c r="AR104" s="138" t="s">
        <v>146</v>
      </c>
      <c r="AT104" s="138" t="s">
        <v>141</v>
      </c>
      <c r="AU104" s="138" t="s">
        <v>77</v>
      </c>
      <c r="AY104" s="17" t="s">
        <v>139</v>
      </c>
      <c r="BE104" s="139">
        <f>IF(N104="základní",J104,0)</f>
        <v>468</v>
      </c>
      <c r="BF104" s="139">
        <f>IF(N104="snížená",J104,0)</f>
        <v>0</v>
      </c>
      <c r="BG104" s="139">
        <f>IF(N104="zákl. přenesená",J104,0)</f>
        <v>0</v>
      </c>
      <c r="BH104" s="139">
        <f>IF(N104="sníž. přenesená",J104,0)</f>
        <v>0</v>
      </c>
      <c r="BI104" s="139">
        <f>IF(N104="nulová",J104,0)</f>
        <v>0</v>
      </c>
      <c r="BJ104" s="17" t="s">
        <v>75</v>
      </c>
      <c r="BK104" s="139">
        <f>ROUND(I104*H104,2)</f>
        <v>468</v>
      </c>
      <c r="BL104" s="17" t="s">
        <v>146</v>
      </c>
      <c r="BM104" s="138" t="s">
        <v>175</v>
      </c>
    </row>
    <row r="105" spans="2:65" s="1" customFormat="1" x14ac:dyDescent="0.2">
      <c r="B105" s="29"/>
      <c r="D105" s="140" t="s">
        <v>147</v>
      </c>
      <c r="F105" s="141" t="s">
        <v>671</v>
      </c>
      <c r="L105" s="29"/>
      <c r="M105" s="142"/>
      <c r="T105" s="49"/>
      <c r="AT105" s="17" t="s">
        <v>147</v>
      </c>
      <c r="AU105" s="17" t="s">
        <v>77</v>
      </c>
    </row>
    <row r="106" spans="2:65" s="1" customFormat="1" ht="49.2" customHeight="1" x14ac:dyDescent="0.2">
      <c r="B106" s="127"/>
      <c r="C106" s="128" t="s">
        <v>177</v>
      </c>
      <c r="D106" s="128" t="s">
        <v>141</v>
      </c>
      <c r="E106" s="129" t="s">
        <v>672</v>
      </c>
      <c r="F106" s="130" t="s">
        <v>673</v>
      </c>
      <c r="G106" s="131" t="s">
        <v>425</v>
      </c>
      <c r="H106" s="132">
        <v>60</v>
      </c>
      <c r="I106" s="133">
        <v>10</v>
      </c>
      <c r="J106" s="133">
        <f>ROUND(I106*H106,2)</f>
        <v>600</v>
      </c>
      <c r="K106" s="130" t="s">
        <v>145</v>
      </c>
      <c r="L106" s="29"/>
      <c r="M106" s="134" t="s">
        <v>3</v>
      </c>
      <c r="N106" s="135" t="s">
        <v>39</v>
      </c>
      <c r="O106" s="136">
        <v>0</v>
      </c>
      <c r="P106" s="136">
        <f>O106*H106</f>
        <v>0</v>
      </c>
      <c r="Q106" s="136">
        <v>0</v>
      </c>
      <c r="R106" s="136">
        <f>Q106*H106</f>
        <v>0</v>
      </c>
      <c r="S106" s="136">
        <v>0</v>
      </c>
      <c r="T106" s="137">
        <f>S106*H106</f>
        <v>0</v>
      </c>
      <c r="AR106" s="138" t="s">
        <v>146</v>
      </c>
      <c r="AT106" s="138" t="s">
        <v>141</v>
      </c>
      <c r="AU106" s="138" t="s">
        <v>77</v>
      </c>
      <c r="AY106" s="17" t="s">
        <v>139</v>
      </c>
      <c r="BE106" s="139">
        <f>IF(N106="základní",J106,0)</f>
        <v>600</v>
      </c>
      <c r="BF106" s="139">
        <f>IF(N106="snížená",J106,0)</f>
        <v>0</v>
      </c>
      <c r="BG106" s="139">
        <f>IF(N106="zákl. přenesená",J106,0)</f>
        <v>0</v>
      </c>
      <c r="BH106" s="139">
        <f>IF(N106="sníž. přenesená",J106,0)</f>
        <v>0</v>
      </c>
      <c r="BI106" s="139">
        <f>IF(N106="nulová",J106,0)</f>
        <v>0</v>
      </c>
      <c r="BJ106" s="17" t="s">
        <v>75</v>
      </c>
      <c r="BK106" s="139">
        <f>ROUND(I106*H106,2)</f>
        <v>600</v>
      </c>
      <c r="BL106" s="17" t="s">
        <v>146</v>
      </c>
      <c r="BM106" s="138" t="s">
        <v>181</v>
      </c>
    </row>
    <row r="107" spans="2:65" s="1" customFormat="1" x14ac:dyDescent="0.2">
      <c r="B107" s="29"/>
      <c r="D107" s="140" t="s">
        <v>147</v>
      </c>
      <c r="F107" s="141" t="s">
        <v>674</v>
      </c>
      <c r="L107" s="29"/>
      <c r="M107" s="142"/>
      <c r="T107" s="49"/>
      <c r="AT107" s="17" t="s">
        <v>147</v>
      </c>
      <c r="AU107" s="17" t="s">
        <v>77</v>
      </c>
    </row>
    <row r="108" spans="2:65" s="12" customFormat="1" x14ac:dyDescent="0.2">
      <c r="B108" s="143"/>
      <c r="D108" s="144" t="s">
        <v>149</v>
      </c>
      <c r="E108" s="145" t="s">
        <v>3</v>
      </c>
      <c r="F108" s="146" t="s">
        <v>675</v>
      </c>
      <c r="H108" s="147">
        <v>60</v>
      </c>
      <c r="L108" s="143"/>
      <c r="M108" s="148"/>
      <c r="T108" s="149"/>
      <c r="AT108" s="145" t="s">
        <v>149</v>
      </c>
      <c r="AU108" s="145" t="s">
        <v>77</v>
      </c>
      <c r="AV108" s="12" t="s">
        <v>77</v>
      </c>
      <c r="AW108" s="12" t="s">
        <v>30</v>
      </c>
      <c r="AX108" s="12" t="s">
        <v>68</v>
      </c>
      <c r="AY108" s="145" t="s">
        <v>139</v>
      </c>
    </row>
    <row r="109" spans="2:65" s="13" customFormat="1" x14ac:dyDescent="0.2">
      <c r="B109" s="150"/>
      <c r="D109" s="144" t="s">
        <v>149</v>
      </c>
      <c r="E109" s="151" t="s">
        <v>3</v>
      </c>
      <c r="F109" s="152" t="s">
        <v>151</v>
      </c>
      <c r="H109" s="153">
        <v>60</v>
      </c>
      <c r="L109" s="150"/>
      <c r="M109" s="154"/>
      <c r="T109" s="155"/>
      <c r="AT109" s="151" t="s">
        <v>149</v>
      </c>
      <c r="AU109" s="151" t="s">
        <v>77</v>
      </c>
      <c r="AV109" s="13" t="s">
        <v>146</v>
      </c>
      <c r="AW109" s="13" t="s">
        <v>30</v>
      </c>
      <c r="AX109" s="13" t="s">
        <v>75</v>
      </c>
      <c r="AY109" s="151" t="s">
        <v>139</v>
      </c>
    </row>
    <row r="110" spans="2:65" s="1" customFormat="1" ht="49.2" customHeight="1" x14ac:dyDescent="0.2">
      <c r="B110" s="127"/>
      <c r="C110" s="128" t="s">
        <v>165</v>
      </c>
      <c r="D110" s="128" t="s">
        <v>141</v>
      </c>
      <c r="E110" s="129" t="s">
        <v>676</v>
      </c>
      <c r="F110" s="130" t="s">
        <v>677</v>
      </c>
      <c r="G110" s="131" t="s">
        <v>425</v>
      </c>
      <c r="H110" s="132">
        <v>60</v>
      </c>
      <c r="I110" s="133">
        <v>105</v>
      </c>
      <c r="J110" s="133">
        <f>ROUND(I110*H110,2)</f>
        <v>6300</v>
      </c>
      <c r="K110" s="130" t="s">
        <v>145</v>
      </c>
      <c r="L110" s="29"/>
      <c r="M110" s="134" t="s">
        <v>3</v>
      </c>
      <c r="N110" s="135" t="s">
        <v>39</v>
      </c>
      <c r="O110" s="136">
        <v>0</v>
      </c>
      <c r="P110" s="136">
        <f>O110*H110</f>
        <v>0</v>
      </c>
      <c r="Q110" s="136">
        <v>0</v>
      </c>
      <c r="R110" s="136">
        <f>Q110*H110</f>
        <v>0</v>
      </c>
      <c r="S110" s="136">
        <v>0</v>
      </c>
      <c r="T110" s="137">
        <f>S110*H110</f>
        <v>0</v>
      </c>
      <c r="AR110" s="138" t="s">
        <v>146</v>
      </c>
      <c r="AT110" s="138" t="s">
        <v>141</v>
      </c>
      <c r="AU110" s="138" t="s">
        <v>77</v>
      </c>
      <c r="AY110" s="17" t="s">
        <v>139</v>
      </c>
      <c r="BE110" s="139">
        <f>IF(N110="základní",J110,0)</f>
        <v>6300</v>
      </c>
      <c r="BF110" s="139">
        <f>IF(N110="snížená",J110,0)</f>
        <v>0</v>
      </c>
      <c r="BG110" s="139">
        <f>IF(N110="zákl. přenesená",J110,0)</f>
        <v>0</v>
      </c>
      <c r="BH110" s="139">
        <f>IF(N110="sníž. přenesená",J110,0)</f>
        <v>0</v>
      </c>
      <c r="BI110" s="139">
        <f>IF(N110="nulová",J110,0)</f>
        <v>0</v>
      </c>
      <c r="BJ110" s="17" t="s">
        <v>75</v>
      </c>
      <c r="BK110" s="139">
        <f>ROUND(I110*H110,2)</f>
        <v>6300</v>
      </c>
      <c r="BL110" s="17" t="s">
        <v>146</v>
      </c>
      <c r="BM110" s="138" t="s">
        <v>230</v>
      </c>
    </row>
    <row r="111" spans="2:65" s="1" customFormat="1" x14ac:dyDescent="0.2">
      <c r="B111" s="29"/>
      <c r="D111" s="140" t="s">
        <v>147</v>
      </c>
      <c r="F111" s="141" t="s">
        <v>678</v>
      </c>
      <c r="L111" s="29"/>
      <c r="M111" s="142"/>
      <c r="T111" s="49"/>
      <c r="AT111" s="17" t="s">
        <v>147</v>
      </c>
      <c r="AU111" s="17" t="s">
        <v>77</v>
      </c>
    </row>
    <row r="112" spans="2:65" s="12" customFormat="1" x14ac:dyDescent="0.2">
      <c r="B112" s="143"/>
      <c r="D112" s="144" t="s">
        <v>149</v>
      </c>
      <c r="E112" s="145" t="s">
        <v>3</v>
      </c>
      <c r="F112" s="146" t="s">
        <v>675</v>
      </c>
      <c r="H112" s="147">
        <v>60</v>
      </c>
      <c r="L112" s="143"/>
      <c r="M112" s="148"/>
      <c r="T112" s="149"/>
      <c r="AT112" s="145" t="s">
        <v>149</v>
      </c>
      <c r="AU112" s="145" t="s">
        <v>77</v>
      </c>
      <c r="AV112" s="12" t="s">
        <v>77</v>
      </c>
      <c r="AW112" s="12" t="s">
        <v>30</v>
      </c>
      <c r="AX112" s="12" t="s">
        <v>68</v>
      </c>
      <c r="AY112" s="145" t="s">
        <v>139</v>
      </c>
    </row>
    <row r="113" spans="2:65" s="13" customFormat="1" x14ac:dyDescent="0.2">
      <c r="B113" s="150"/>
      <c r="D113" s="144" t="s">
        <v>149</v>
      </c>
      <c r="E113" s="151" t="s">
        <v>3</v>
      </c>
      <c r="F113" s="152" t="s">
        <v>151</v>
      </c>
      <c r="H113" s="153">
        <v>60</v>
      </c>
      <c r="L113" s="150"/>
      <c r="M113" s="154"/>
      <c r="T113" s="155"/>
      <c r="AT113" s="151" t="s">
        <v>149</v>
      </c>
      <c r="AU113" s="151" t="s">
        <v>77</v>
      </c>
      <c r="AV113" s="13" t="s">
        <v>146</v>
      </c>
      <c r="AW113" s="13" t="s">
        <v>30</v>
      </c>
      <c r="AX113" s="13" t="s">
        <v>75</v>
      </c>
      <c r="AY113" s="151" t="s">
        <v>139</v>
      </c>
    </row>
    <row r="114" spans="2:65" s="1" customFormat="1" ht="49.2" customHeight="1" x14ac:dyDescent="0.2">
      <c r="B114" s="127"/>
      <c r="C114" s="128" t="s">
        <v>192</v>
      </c>
      <c r="D114" s="128" t="s">
        <v>141</v>
      </c>
      <c r="E114" s="129" t="s">
        <v>679</v>
      </c>
      <c r="F114" s="130" t="s">
        <v>680</v>
      </c>
      <c r="G114" s="131" t="s">
        <v>425</v>
      </c>
      <c r="H114" s="132">
        <v>60</v>
      </c>
      <c r="I114" s="133">
        <v>58</v>
      </c>
      <c r="J114" s="133">
        <f>ROUND(I114*H114,2)</f>
        <v>3480</v>
      </c>
      <c r="K114" s="130" t="s">
        <v>145</v>
      </c>
      <c r="L114" s="29"/>
      <c r="M114" s="134" t="s">
        <v>3</v>
      </c>
      <c r="N114" s="135" t="s">
        <v>39</v>
      </c>
      <c r="O114" s="136">
        <v>0</v>
      </c>
      <c r="P114" s="136">
        <f>O114*H114</f>
        <v>0</v>
      </c>
      <c r="Q114" s="136">
        <v>0</v>
      </c>
      <c r="R114" s="136">
        <f>Q114*H114</f>
        <v>0</v>
      </c>
      <c r="S114" s="136">
        <v>0</v>
      </c>
      <c r="T114" s="137">
        <f>S114*H114</f>
        <v>0</v>
      </c>
      <c r="AR114" s="138" t="s">
        <v>146</v>
      </c>
      <c r="AT114" s="138" t="s">
        <v>141</v>
      </c>
      <c r="AU114" s="138" t="s">
        <v>77</v>
      </c>
      <c r="AY114" s="17" t="s">
        <v>139</v>
      </c>
      <c r="BE114" s="139">
        <f>IF(N114="základní",J114,0)</f>
        <v>3480</v>
      </c>
      <c r="BF114" s="139">
        <f>IF(N114="snížená",J114,0)</f>
        <v>0</v>
      </c>
      <c r="BG114" s="139">
        <f>IF(N114="zákl. přenesená",J114,0)</f>
        <v>0</v>
      </c>
      <c r="BH114" s="139">
        <f>IF(N114="sníž. přenesená",J114,0)</f>
        <v>0</v>
      </c>
      <c r="BI114" s="139">
        <f>IF(N114="nulová",J114,0)</f>
        <v>0</v>
      </c>
      <c r="BJ114" s="17" t="s">
        <v>75</v>
      </c>
      <c r="BK114" s="139">
        <f>ROUND(I114*H114,2)</f>
        <v>3480</v>
      </c>
      <c r="BL114" s="17" t="s">
        <v>146</v>
      </c>
      <c r="BM114" s="138" t="s">
        <v>186</v>
      </c>
    </row>
    <row r="115" spans="2:65" s="1" customFormat="1" x14ac:dyDescent="0.2">
      <c r="B115" s="29"/>
      <c r="D115" s="140" t="s">
        <v>147</v>
      </c>
      <c r="F115" s="141" t="s">
        <v>681</v>
      </c>
      <c r="L115" s="29"/>
      <c r="M115" s="142"/>
      <c r="T115" s="49"/>
      <c r="AT115" s="17" t="s">
        <v>147</v>
      </c>
      <c r="AU115" s="17" t="s">
        <v>77</v>
      </c>
    </row>
    <row r="116" spans="2:65" s="12" customFormat="1" x14ac:dyDescent="0.2">
      <c r="B116" s="143"/>
      <c r="D116" s="144" t="s">
        <v>149</v>
      </c>
      <c r="E116" s="145" t="s">
        <v>3</v>
      </c>
      <c r="F116" s="146" t="s">
        <v>675</v>
      </c>
      <c r="H116" s="147">
        <v>60</v>
      </c>
      <c r="L116" s="143"/>
      <c r="M116" s="148"/>
      <c r="T116" s="149"/>
      <c r="AT116" s="145" t="s">
        <v>149</v>
      </c>
      <c r="AU116" s="145" t="s">
        <v>77</v>
      </c>
      <c r="AV116" s="12" t="s">
        <v>77</v>
      </c>
      <c r="AW116" s="12" t="s">
        <v>30</v>
      </c>
      <c r="AX116" s="12" t="s">
        <v>68</v>
      </c>
      <c r="AY116" s="145" t="s">
        <v>139</v>
      </c>
    </row>
    <row r="117" spans="2:65" s="13" customFormat="1" x14ac:dyDescent="0.2">
      <c r="B117" s="150"/>
      <c r="D117" s="144" t="s">
        <v>149</v>
      </c>
      <c r="E117" s="151" t="s">
        <v>3</v>
      </c>
      <c r="F117" s="152" t="s">
        <v>151</v>
      </c>
      <c r="H117" s="153">
        <v>60</v>
      </c>
      <c r="L117" s="150"/>
      <c r="M117" s="154"/>
      <c r="T117" s="155"/>
      <c r="AT117" s="151" t="s">
        <v>149</v>
      </c>
      <c r="AU117" s="151" t="s">
        <v>77</v>
      </c>
      <c r="AV117" s="13" t="s">
        <v>146</v>
      </c>
      <c r="AW117" s="13" t="s">
        <v>30</v>
      </c>
      <c r="AX117" s="13" t="s">
        <v>75</v>
      </c>
      <c r="AY117" s="151" t="s">
        <v>139</v>
      </c>
    </row>
    <row r="118" spans="2:65" s="1" customFormat="1" ht="37.950000000000003" customHeight="1" x14ac:dyDescent="0.2">
      <c r="B118" s="127"/>
      <c r="C118" s="128" t="s">
        <v>170</v>
      </c>
      <c r="D118" s="128" t="s">
        <v>141</v>
      </c>
      <c r="E118" s="129" t="s">
        <v>682</v>
      </c>
      <c r="F118" s="130" t="s">
        <v>683</v>
      </c>
      <c r="G118" s="131" t="s">
        <v>425</v>
      </c>
      <c r="H118" s="132">
        <v>2</v>
      </c>
      <c r="I118" s="133">
        <v>60</v>
      </c>
      <c r="J118" s="133">
        <f>ROUND(I118*H118,2)</f>
        <v>120</v>
      </c>
      <c r="K118" s="130" t="s">
        <v>145</v>
      </c>
      <c r="L118" s="29"/>
      <c r="M118" s="134" t="s">
        <v>3</v>
      </c>
      <c r="N118" s="135" t="s">
        <v>39</v>
      </c>
      <c r="O118" s="136">
        <v>0.17399999999999999</v>
      </c>
      <c r="P118" s="136">
        <f>O118*H118</f>
        <v>0.34799999999999998</v>
      </c>
      <c r="Q118" s="136">
        <v>0</v>
      </c>
      <c r="R118" s="136">
        <f>Q118*H118</f>
        <v>0</v>
      </c>
      <c r="S118" s="136">
        <v>0</v>
      </c>
      <c r="T118" s="137">
        <f>S118*H118</f>
        <v>0</v>
      </c>
      <c r="AR118" s="138" t="s">
        <v>146</v>
      </c>
      <c r="AT118" s="138" t="s">
        <v>141</v>
      </c>
      <c r="AU118" s="138" t="s">
        <v>77</v>
      </c>
      <c r="AY118" s="17" t="s">
        <v>139</v>
      </c>
      <c r="BE118" s="139">
        <f>IF(N118="základní",J118,0)</f>
        <v>120</v>
      </c>
      <c r="BF118" s="139">
        <f>IF(N118="snížená",J118,0)</f>
        <v>0</v>
      </c>
      <c r="BG118" s="139">
        <f>IF(N118="zákl. přenesená",J118,0)</f>
        <v>0</v>
      </c>
      <c r="BH118" s="139">
        <f>IF(N118="sníž. přenesená",J118,0)</f>
        <v>0</v>
      </c>
      <c r="BI118" s="139">
        <f>IF(N118="nulová",J118,0)</f>
        <v>0</v>
      </c>
      <c r="BJ118" s="17" t="s">
        <v>75</v>
      </c>
      <c r="BK118" s="139">
        <f>ROUND(I118*H118,2)</f>
        <v>120</v>
      </c>
      <c r="BL118" s="17" t="s">
        <v>146</v>
      </c>
      <c r="BM118" s="138" t="s">
        <v>196</v>
      </c>
    </row>
    <row r="119" spans="2:65" s="1" customFormat="1" x14ac:dyDescent="0.2">
      <c r="B119" s="29"/>
      <c r="D119" s="140" t="s">
        <v>147</v>
      </c>
      <c r="F119" s="141" t="s">
        <v>684</v>
      </c>
      <c r="L119" s="29"/>
      <c r="M119" s="142"/>
      <c r="T119" s="49"/>
      <c r="AT119" s="17" t="s">
        <v>147</v>
      </c>
      <c r="AU119" s="17" t="s">
        <v>77</v>
      </c>
    </row>
    <row r="120" spans="2:65" s="1" customFormat="1" ht="37.950000000000003" customHeight="1" x14ac:dyDescent="0.2">
      <c r="B120" s="127"/>
      <c r="C120" s="128" t="s">
        <v>204</v>
      </c>
      <c r="D120" s="128" t="s">
        <v>141</v>
      </c>
      <c r="E120" s="129" t="s">
        <v>685</v>
      </c>
      <c r="F120" s="130" t="s">
        <v>686</v>
      </c>
      <c r="G120" s="131" t="s">
        <v>425</v>
      </c>
      <c r="H120" s="132">
        <v>2</v>
      </c>
      <c r="I120" s="133">
        <v>48</v>
      </c>
      <c r="J120" s="133">
        <f>ROUND(I120*H120,2)</f>
        <v>96</v>
      </c>
      <c r="K120" s="130" t="s">
        <v>145</v>
      </c>
      <c r="L120" s="29"/>
      <c r="M120" s="134" t="s">
        <v>3</v>
      </c>
      <c r="N120" s="135" t="s">
        <v>39</v>
      </c>
      <c r="O120" s="136">
        <v>0.15</v>
      </c>
      <c r="P120" s="136">
        <f>O120*H120</f>
        <v>0.3</v>
      </c>
      <c r="Q120" s="136">
        <v>0</v>
      </c>
      <c r="R120" s="136">
        <f>Q120*H120</f>
        <v>0</v>
      </c>
      <c r="S120" s="136">
        <v>0</v>
      </c>
      <c r="T120" s="137">
        <f>S120*H120</f>
        <v>0</v>
      </c>
      <c r="AR120" s="138" t="s">
        <v>146</v>
      </c>
      <c r="AT120" s="138" t="s">
        <v>141</v>
      </c>
      <c r="AU120" s="138" t="s">
        <v>77</v>
      </c>
      <c r="AY120" s="17" t="s">
        <v>139</v>
      </c>
      <c r="BE120" s="139">
        <f>IF(N120="základní",J120,0)</f>
        <v>96</v>
      </c>
      <c r="BF120" s="139">
        <f>IF(N120="snížená",J120,0)</f>
        <v>0</v>
      </c>
      <c r="BG120" s="139">
        <f>IF(N120="zákl. přenesená",J120,0)</f>
        <v>0</v>
      </c>
      <c r="BH120" s="139">
        <f>IF(N120="sníž. přenesená",J120,0)</f>
        <v>0</v>
      </c>
      <c r="BI120" s="139">
        <f>IF(N120="nulová",J120,0)</f>
        <v>0</v>
      </c>
      <c r="BJ120" s="17" t="s">
        <v>75</v>
      </c>
      <c r="BK120" s="139">
        <f>ROUND(I120*H120,2)</f>
        <v>96</v>
      </c>
      <c r="BL120" s="17" t="s">
        <v>146</v>
      </c>
      <c r="BM120" s="138" t="s">
        <v>200</v>
      </c>
    </row>
    <row r="121" spans="2:65" s="1" customFormat="1" x14ac:dyDescent="0.2">
      <c r="B121" s="29"/>
      <c r="D121" s="140" t="s">
        <v>147</v>
      </c>
      <c r="F121" s="141" t="s">
        <v>687</v>
      </c>
      <c r="L121" s="29"/>
      <c r="M121" s="142"/>
      <c r="T121" s="49"/>
      <c r="AT121" s="17" t="s">
        <v>147</v>
      </c>
      <c r="AU121" s="17" t="s">
        <v>77</v>
      </c>
    </row>
    <row r="122" spans="2:65" s="1" customFormat="1" ht="55.5" customHeight="1" x14ac:dyDescent="0.2">
      <c r="B122" s="127"/>
      <c r="C122" s="128" t="s">
        <v>175</v>
      </c>
      <c r="D122" s="128" t="s">
        <v>141</v>
      </c>
      <c r="E122" s="129" t="s">
        <v>688</v>
      </c>
      <c r="F122" s="130" t="s">
        <v>689</v>
      </c>
      <c r="G122" s="131" t="s">
        <v>425</v>
      </c>
      <c r="H122" s="132">
        <v>60</v>
      </c>
      <c r="I122" s="133">
        <v>40</v>
      </c>
      <c r="J122" s="133">
        <f>ROUND(I122*H122,2)</f>
        <v>2400</v>
      </c>
      <c r="K122" s="130" t="s">
        <v>145</v>
      </c>
      <c r="L122" s="29"/>
      <c r="M122" s="134" t="s">
        <v>3</v>
      </c>
      <c r="N122" s="135" t="s">
        <v>39</v>
      </c>
      <c r="O122" s="136">
        <v>0</v>
      </c>
      <c r="P122" s="136">
        <f>O122*H122</f>
        <v>0</v>
      </c>
      <c r="Q122" s="136">
        <v>0</v>
      </c>
      <c r="R122" s="136">
        <f>Q122*H122</f>
        <v>0</v>
      </c>
      <c r="S122" s="136">
        <v>0</v>
      </c>
      <c r="T122" s="137">
        <f>S122*H122</f>
        <v>0</v>
      </c>
      <c r="AR122" s="138" t="s">
        <v>146</v>
      </c>
      <c r="AT122" s="138" t="s">
        <v>141</v>
      </c>
      <c r="AU122" s="138" t="s">
        <v>77</v>
      </c>
      <c r="AY122" s="17" t="s">
        <v>139</v>
      </c>
      <c r="BE122" s="139">
        <f>IF(N122="základní",J122,0)</f>
        <v>2400</v>
      </c>
      <c r="BF122" s="139">
        <f>IF(N122="snížená",J122,0)</f>
        <v>0</v>
      </c>
      <c r="BG122" s="139">
        <f>IF(N122="zákl. přenesená",J122,0)</f>
        <v>0</v>
      </c>
      <c r="BH122" s="139">
        <f>IF(N122="sníž. přenesená",J122,0)</f>
        <v>0</v>
      </c>
      <c r="BI122" s="139">
        <f>IF(N122="nulová",J122,0)</f>
        <v>0</v>
      </c>
      <c r="BJ122" s="17" t="s">
        <v>75</v>
      </c>
      <c r="BK122" s="139">
        <f>ROUND(I122*H122,2)</f>
        <v>2400</v>
      </c>
      <c r="BL122" s="17" t="s">
        <v>146</v>
      </c>
      <c r="BM122" s="138" t="s">
        <v>272</v>
      </c>
    </row>
    <row r="123" spans="2:65" s="1" customFormat="1" x14ac:dyDescent="0.2">
      <c r="B123" s="29"/>
      <c r="D123" s="140" t="s">
        <v>147</v>
      </c>
      <c r="F123" s="141" t="s">
        <v>690</v>
      </c>
      <c r="L123" s="29"/>
      <c r="M123" s="142"/>
      <c r="T123" s="49"/>
      <c r="AT123" s="17" t="s">
        <v>147</v>
      </c>
      <c r="AU123" s="17" t="s">
        <v>77</v>
      </c>
    </row>
    <row r="124" spans="2:65" s="12" customFormat="1" x14ac:dyDescent="0.2">
      <c r="B124" s="143"/>
      <c r="D124" s="144" t="s">
        <v>149</v>
      </c>
      <c r="E124" s="145" t="s">
        <v>3</v>
      </c>
      <c r="F124" s="146" t="s">
        <v>675</v>
      </c>
      <c r="H124" s="147">
        <v>60</v>
      </c>
      <c r="L124" s="143"/>
      <c r="M124" s="148"/>
      <c r="T124" s="149"/>
      <c r="AT124" s="145" t="s">
        <v>149</v>
      </c>
      <c r="AU124" s="145" t="s">
        <v>77</v>
      </c>
      <c r="AV124" s="12" t="s">
        <v>77</v>
      </c>
      <c r="AW124" s="12" t="s">
        <v>30</v>
      </c>
      <c r="AX124" s="12" t="s">
        <v>68</v>
      </c>
      <c r="AY124" s="145" t="s">
        <v>139</v>
      </c>
    </row>
    <row r="125" spans="2:65" s="13" customFormat="1" x14ac:dyDescent="0.2">
      <c r="B125" s="150"/>
      <c r="D125" s="144" t="s">
        <v>149</v>
      </c>
      <c r="E125" s="151" t="s">
        <v>3</v>
      </c>
      <c r="F125" s="152" t="s">
        <v>151</v>
      </c>
      <c r="H125" s="153">
        <v>60</v>
      </c>
      <c r="L125" s="150"/>
      <c r="M125" s="154"/>
      <c r="T125" s="155"/>
      <c r="AT125" s="151" t="s">
        <v>149</v>
      </c>
      <c r="AU125" s="151" t="s">
        <v>77</v>
      </c>
      <c r="AV125" s="13" t="s">
        <v>146</v>
      </c>
      <c r="AW125" s="13" t="s">
        <v>30</v>
      </c>
      <c r="AX125" s="13" t="s">
        <v>75</v>
      </c>
      <c r="AY125" s="151" t="s">
        <v>139</v>
      </c>
    </row>
    <row r="126" spans="2:65" s="11" customFormat="1" ht="25.95" customHeight="1" x14ac:dyDescent="0.25">
      <c r="B126" s="116"/>
      <c r="D126" s="117" t="s">
        <v>67</v>
      </c>
      <c r="E126" s="118" t="s">
        <v>102</v>
      </c>
      <c r="F126" s="118" t="s">
        <v>691</v>
      </c>
      <c r="J126" s="119">
        <f>BK126</f>
        <v>5000</v>
      </c>
      <c r="L126" s="116"/>
      <c r="M126" s="120"/>
      <c r="P126" s="121">
        <f>P127</f>
        <v>0</v>
      </c>
      <c r="R126" s="121">
        <f>R127</f>
        <v>0</v>
      </c>
      <c r="T126" s="122">
        <f>T127</f>
        <v>0</v>
      </c>
      <c r="AR126" s="117" t="s">
        <v>167</v>
      </c>
      <c r="AT126" s="123" t="s">
        <v>67</v>
      </c>
      <c r="AU126" s="123" t="s">
        <v>68</v>
      </c>
      <c r="AY126" s="117" t="s">
        <v>139</v>
      </c>
      <c r="BK126" s="124">
        <f>BK127</f>
        <v>5000</v>
      </c>
    </row>
    <row r="127" spans="2:65" s="11" customFormat="1" ht="22.95" customHeight="1" x14ac:dyDescent="0.25">
      <c r="B127" s="116"/>
      <c r="D127" s="117" t="s">
        <v>67</v>
      </c>
      <c r="E127" s="125" t="s">
        <v>692</v>
      </c>
      <c r="F127" s="125" t="s">
        <v>693</v>
      </c>
      <c r="J127" s="126">
        <f>BK127</f>
        <v>5000</v>
      </c>
      <c r="L127" s="116"/>
      <c r="M127" s="120"/>
      <c r="P127" s="121">
        <f>SUM(P128:P129)</f>
        <v>0</v>
      </c>
      <c r="R127" s="121">
        <f>SUM(R128:R129)</f>
        <v>0</v>
      </c>
      <c r="T127" s="122">
        <f>SUM(T128:T129)</f>
        <v>0</v>
      </c>
      <c r="AR127" s="117" t="s">
        <v>167</v>
      </c>
      <c r="AT127" s="123" t="s">
        <v>67</v>
      </c>
      <c r="AU127" s="123" t="s">
        <v>75</v>
      </c>
      <c r="AY127" s="117" t="s">
        <v>139</v>
      </c>
      <c r="BK127" s="124">
        <f>SUM(BK128:BK129)</f>
        <v>5000</v>
      </c>
    </row>
    <row r="128" spans="2:65" s="1" customFormat="1" ht="16.5" customHeight="1" x14ac:dyDescent="0.2">
      <c r="B128" s="127"/>
      <c r="C128" s="128" t="s">
        <v>216</v>
      </c>
      <c r="D128" s="128" t="s">
        <v>141</v>
      </c>
      <c r="E128" s="129" t="s">
        <v>694</v>
      </c>
      <c r="F128" s="130" t="s">
        <v>695</v>
      </c>
      <c r="G128" s="131" t="s">
        <v>696</v>
      </c>
      <c r="H128" s="132">
        <v>1</v>
      </c>
      <c r="I128" s="133">
        <v>5000</v>
      </c>
      <c r="J128" s="133">
        <f>ROUND(I128*H128,2)</f>
        <v>5000</v>
      </c>
      <c r="K128" s="130" t="s">
        <v>145</v>
      </c>
      <c r="L128" s="29"/>
      <c r="M128" s="134" t="s">
        <v>3</v>
      </c>
      <c r="N128" s="135" t="s">
        <v>39</v>
      </c>
      <c r="O128" s="136">
        <v>0</v>
      </c>
      <c r="P128" s="136">
        <f>O128*H128</f>
        <v>0</v>
      </c>
      <c r="Q128" s="136">
        <v>0</v>
      </c>
      <c r="R128" s="136">
        <f>Q128*H128</f>
        <v>0</v>
      </c>
      <c r="S128" s="136">
        <v>0</v>
      </c>
      <c r="T128" s="137">
        <f>S128*H128</f>
        <v>0</v>
      </c>
      <c r="AR128" s="138" t="s">
        <v>146</v>
      </c>
      <c r="AT128" s="138" t="s">
        <v>141</v>
      </c>
      <c r="AU128" s="138" t="s">
        <v>77</v>
      </c>
      <c r="AY128" s="17" t="s">
        <v>139</v>
      </c>
      <c r="BE128" s="139">
        <f>IF(N128="základní",J128,0)</f>
        <v>5000</v>
      </c>
      <c r="BF128" s="139">
        <f>IF(N128="snížená",J128,0)</f>
        <v>0</v>
      </c>
      <c r="BG128" s="139">
        <f>IF(N128="zákl. přenesená",J128,0)</f>
        <v>0</v>
      </c>
      <c r="BH128" s="139">
        <f>IF(N128="sníž. přenesená",J128,0)</f>
        <v>0</v>
      </c>
      <c r="BI128" s="139">
        <f>IF(N128="nulová",J128,0)</f>
        <v>0</v>
      </c>
      <c r="BJ128" s="17" t="s">
        <v>75</v>
      </c>
      <c r="BK128" s="139">
        <f>ROUND(I128*H128,2)</f>
        <v>5000</v>
      </c>
      <c r="BL128" s="17" t="s">
        <v>146</v>
      </c>
      <c r="BM128" s="138" t="s">
        <v>207</v>
      </c>
    </row>
    <row r="129" spans="2:47" s="1" customFormat="1" x14ac:dyDescent="0.2">
      <c r="B129" s="29"/>
      <c r="D129" s="140" t="s">
        <v>147</v>
      </c>
      <c r="F129" s="141" t="s">
        <v>697</v>
      </c>
      <c r="L129" s="29"/>
      <c r="M129" s="170"/>
      <c r="N129" s="171"/>
      <c r="O129" s="171"/>
      <c r="P129" s="171"/>
      <c r="Q129" s="171"/>
      <c r="R129" s="171"/>
      <c r="S129" s="171"/>
      <c r="T129" s="172"/>
      <c r="AT129" s="17" t="s">
        <v>147</v>
      </c>
      <c r="AU129" s="17" t="s">
        <v>77</v>
      </c>
    </row>
    <row r="130" spans="2:47" s="1" customFormat="1" ht="6.9" customHeight="1" x14ac:dyDescent="0.2">
      <c r="B130" s="38"/>
      <c r="C130" s="39"/>
      <c r="D130" s="39"/>
      <c r="E130" s="39"/>
      <c r="F130" s="39"/>
      <c r="G130" s="39"/>
      <c r="H130" s="39"/>
      <c r="I130" s="39"/>
      <c r="J130" s="39"/>
      <c r="K130" s="39"/>
      <c r="L130" s="29"/>
    </row>
  </sheetData>
  <autoFilter ref="C88:K129"/>
  <mergeCells count="14">
    <mergeCell ref="E81:H81"/>
    <mergeCell ref="L2:V2"/>
    <mergeCell ref="E50:H50"/>
    <mergeCell ref="E52:H52"/>
    <mergeCell ref="E54:H54"/>
    <mergeCell ref="E77:H77"/>
    <mergeCell ref="E79:H79"/>
    <mergeCell ref="E7:H7"/>
    <mergeCell ref="E9:H9"/>
    <mergeCell ref="E11:H11"/>
    <mergeCell ref="E20:H20"/>
    <mergeCell ref="E29:H29"/>
    <mergeCell ref="V64:W64"/>
    <mergeCell ref="V65:W65"/>
  </mergeCells>
  <hyperlinks>
    <hyperlink ref="F93" r:id="rId1"/>
    <hyperlink ref="F95" r:id="rId2"/>
    <hyperlink ref="F97" r:id="rId3"/>
    <hyperlink ref="F101" r:id="rId4"/>
    <hyperlink ref="F103" r:id="rId5"/>
    <hyperlink ref="F105" r:id="rId6"/>
    <hyperlink ref="F107" r:id="rId7"/>
    <hyperlink ref="F111" r:id="rId8"/>
    <hyperlink ref="F115" r:id="rId9"/>
    <hyperlink ref="F119" r:id="rId10"/>
    <hyperlink ref="F121" r:id="rId11"/>
    <hyperlink ref="F123" r:id="rId12"/>
    <hyperlink ref="F129" r:id="rId13"/>
  </hyperlinks>
  <pageMargins left="0.39374999999999999" right="0.39374999999999999" top="0.39374999999999999" bottom="0.39374999999999999" header="0" footer="0"/>
  <pageSetup paperSize="9" fitToHeight="100" orientation="portrait" blackAndWhite="1" r:id="rId14"/>
  <headerFooter>
    <oddFooter>&amp;CStrana &amp;P z &amp;N</oddFooter>
  </headerFooter>
  <drawing r:id="rId1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D477"/>
  <sheetViews>
    <sheetView showGridLines="0" topLeftCell="A359" zoomScale="85" zoomScaleNormal="85" workbookViewId="0">
      <selection activeCell="I372" sqref="I372"/>
    </sheetView>
  </sheetViews>
  <sheetFormatPr defaultRowHeight="10.199999999999999" x14ac:dyDescent="0.2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6.28515625" customWidth="1"/>
    <col min="35" max="56" width="9.28515625" hidden="1"/>
  </cols>
  <sheetData>
    <row r="2" spans="2:37" ht="36.9" customHeight="1" x14ac:dyDescent="0.2">
      <c r="L2" s="439" t="s">
        <v>6</v>
      </c>
      <c r="M2" s="428"/>
      <c r="N2" s="428"/>
      <c r="O2" s="428"/>
      <c r="P2" s="428"/>
      <c r="Q2" s="428"/>
      <c r="R2" s="428"/>
      <c r="S2" s="428"/>
      <c r="T2" s="428"/>
      <c r="U2" s="428"/>
      <c r="AK2" s="17" t="s">
        <v>90</v>
      </c>
    </row>
    <row r="3" spans="2:37" ht="6.9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K3" s="17" t="s">
        <v>77</v>
      </c>
    </row>
    <row r="4" spans="2:37" ht="24.9" customHeight="1" x14ac:dyDescent="0.2">
      <c r="B4" s="20"/>
      <c r="D4" s="21" t="s">
        <v>106</v>
      </c>
      <c r="L4" s="20"/>
      <c r="M4" s="86" t="s">
        <v>11</v>
      </c>
      <c r="AK4" s="17" t="s">
        <v>4</v>
      </c>
    </row>
    <row r="5" spans="2:37" ht="6.9" customHeight="1" x14ac:dyDescent="0.2">
      <c r="B5" s="20"/>
      <c r="L5" s="20"/>
    </row>
    <row r="6" spans="2:37" ht="12" customHeight="1" x14ac:dyDescent="0.2">
      <c r="B6" s="20"/>
      <c r="D6" s="26" t="s">
        <v>15</v>
      </c>
      <c r="L6" s="20"/>
    </row>
    <row r="7" spans="2:37" ht="16.5" customHeight="1" x14ac:dyDescent="0.2">
      <c r="B7" s="20"/>
      <c r="E7" s="453" t="str">
        <f>'Rekapitulace stavby'!K6</f>
        <v>Zlepšení dopravně-bezpečnostní situace v obci Cehnice</v>
      </c>
      <c r="F7" s="454"/>
      <c r="G7" s="454"/>
      <c r="H7" s="454"/>
      <c r="L7" s="20"/>
    </row>
    <row r="8" spans="2:37" ht="12" customHeight="1" x14ac:dyDescent="0.2">
      <c r="B8" s="20"/>
      <c r="D8" s="26" t="s">
        <v>107</v>
      </c>
      <c r="L8" s="20"/>
    </row>
    <row r="9" spans="2:37" s="1" customFormat="1" ht="16.5" customHeight="1" x14ac:dyDescent="0.2">
      <c r="B9" s="29"/>
      <c r="E9" s="453" t="s">
        <v>698</v>
      </c>
      <c r="F9" s="452"/>
      <c r="G9" s="452"/>
      <c r="H9" s="452"/>
      <c r="L9" s="29"/>
    </row>
    <row r="10" spans="2:37" s="1" customFormat="1" ht="12" customHeight="1" x14ac:dyDescent="0.2">
      <c r="B10" s="29"/>
      <c r="D10" s="26" t="s">
        <v>109</v>
      </c>
      <c r="L10" s="29"/>
    </row>
    <row r="11" spans="2:37" s="1" customFormat="1" ht="16.5" customHeight="1" x14ac:dyDescent="0.2">
      <c r="B11" s="29"/>
      <c r="E11" s="430" t="s">
        <v>699</v>
      </c>
      <c r="F11" s="452"/>
      <c r="G11" s="452"/>
      <c r="H11" s="452"/>
      <c r="L11" s="29"/>
    </row>
    <row r="12" spans="2:37" s="1" customFormat="1" x14ac:dyDescent="0.2">
      <c r="B12" s="29"/>
      <c r="L12" s="29"/>
    </row>
    <row r="13" spans="2:37" s="1" customFormat="1" ht="12" customHeight="1" x14ac:dyDescent="0.2">
      <c r="B13" s="29"/>
      <c r="D13" s="26" t="s">
        <v>17</v>
      </c>
      <c r="F13" s="24" t="s">
        <v>3</v>
      </c>
      <c r="I13" s="26" t="s">
        <v>18</v>
      </c>
      <c r="J13" s="24" t="s">
        <v>3</v>
      </c>
      <c r="L13" s="29"/>
    </row>
    <row r="14" spans="2:37" s="1" customFormat="1" ht="12" customHeight="1" x14ac:dyDescent="0.2">
      <c r="B14" s="29"/>
      <c r="D14" s="26" t="s">
        <v>19</v>
      </c>
      <c r="F14" s="24" t="s">
        <v>20</v>
      </c>
      <c r="I14" s="26" t="s">
        <v>21</v>
      </c>
      <c r="J14" s="46" t="str">
        <f>'Rekapitulace stavby'!AN8</f>
        <v>23. 5. 2023</v>
      </c>
      <c r="L14" s="29"/>
    </row>
    <row r="15" spans="2:37" s="1" customFormat="1" ht="10.95" customHeight="1" x14ac:dyDescent="0.2">
      <c r="B15" s="29"/>
      <c r="L15" s="29"/>
    </row>
    <row r="16" spans="2:37" s="1" customFormat="1" ht="12" customHeight="1" x14ac:dyDescent="0.2">
      <c r="B16" s="29"/>
      <c r="D16" s="26" t="s">
        <v>23</v>
      </c>
      <c r="I16" s="26" t="s">
        <v>24</v>
      </c>
      <c r="J16" s="24" t="s">
        <v>3</v>
      </c>
      <c r="L16" s="29"/>
    </row>
    <row r="17" spans="2:12" s="1" customFormat="1" ht="18" customHeight="1" x14ac:dyDescent="0.2">
      <c r="B17" s="29"/>
      <c r="E17" s="24" t="s">
        <v>20</v>
      </c>
      <c r="I17" s="26" t="s">
        <v>25</v>
      </c>
      <c r="J17" s="24" t="s">
        <v>3</v>
      </c>
      <c r="L17" s="29"/>
    </row>
    <row r="18" spans="2:12" s="1" customFormat="1" ht="6.9" customHeight="1" x14ac:dyDescent="0.2">
      <c r="B18" s="29"/>
      <c r="L18" s="29"/>
    </row>
    <row r="19" spans="2:12" s="1" customFormat="1" ht="12" customHeight="1" x14ac:dyDescent="0.2">
      <c r="B19" s="29"/>
      <c r="D19" s="26" t="s">
        <v>26</v>
      </c>
      <c r="I19" s="26" t="s">
        <v>24</v>
      </c>
      <c r="J19" s="24" t="str">
        <f>'Rekapitulace stavby'!AN13</f>
        <v/>
      </c>
      <c r="L19" s="29"/>
    </row>
    <row r="20" spans="2:12" s="1" customFormat="1" ht="18" customHeight="1" x14ac:dyDescent="0.2">
      <c r="B20" s="29"/>
      <c r="E20" s="427" t="str">
        <f>'Rekapitulace stavby'!E14</f>
        <v xml:space="preserve"> </v>
      </c>
      <c r="F20" s="427"/>
      <c r="G20" s="427"/>
      <c r="H20" s="427"/>
      <c r="I20" s="26" t="s">
        <v>25</v>
      </c>
      <c r="J20" s="24" t="str">
        <f>'Rekapitulace stavby'!AN14</f>
        <v/>
      </c>
      <c r="L20" s="29"/>
    </row>
    <row r="21" spans="2:12" s="1" customFormat="1" ht="6.9" customHeight="1" x14ac:dyDescent="0.2">
      <c r="B21" s="29"/>
      <c r="L21" s="29"/>
    </row>
    <row r="22" spans="2:12" s="1" customFormat="1" ht="12" customHeight="1" x14ac:dyDescent="0.2">
      <c r="B22" s="29"/>
      <c r="D22" s="26" t="s">
        <v>28</v>
      </c>
      <c r="I22" s="26" t="s">
        <v>24</v>
      </c>
      <c r="J22" s="24" t="s">
        <v>3</v>
      </c>
      <c r="L22" s="29"/>
    </row>
    <row r="23" spans="2:12" s="1" customFormat="1" ht="18" customHeight="1" x14ac:dyDescent="0.2">
      <c r="B23" s="29"/>
      <c r="E23" s="24" t="s">
        <v>29</v>
      </c>
      <c r="I23" s="26" t="s">
        <v>25</v>
      </c>
      <c r="J23" s="24" t="s">
        <v>3</v>
      </c>
      <c r="L23" s="29"/>
    </row>
    <row r="24" spans="2:12" s="1" customFormat="1" ht="6.9" customHeight="1" x14ac:dyDescent="0.2">
      <c r="B24" s="29"/>
      <c r="L24" s="29"/>
    </row>
    <row r="25" spans="2:12" s="1" customFormat="1" ht="12" customHeight="1" x14ac:dyDescent="0.2">
      <c r="B25" s="29"/>
      <c r="D25" s="26" t="s">
        <v>31</v>
      </c>
      <c r="I25" s="26" t="s">
        <v>24</v>
      </c>
      <c r="J25" s="24" t="str">
        <f>IF('Rekapitulace stavby'!AN19="","",'Rekapitulace stavby'!AN19)</f>
        <v/>
      </c>
      <c r="L25" s="29"/>
    </row>
    <row r="26" spans="2:12" s="1" customFormat="1" ht="18" customHeight="1" x14ac:dyDescent="0.2">
      <c r="B26" s="29"/>
      <c r="E26" s="24" t="str">
        <f>IF('Rekapitulace stavby'!E20="","",'Rekapitulace stavby'!E20)</f>
        <v xml:space="preserve"> </v>
      </c>
      <c r="I26" s="26" t="s">
        <v>25</v>
      </c>
      <c r="J26" s="24" t="str">
        <f>IF('Rekapitulace stavby'!AN20="","",'Rekapitulace stavby'!AN20)</f>
        <v/>
      </c>
      <c r="L26" s="29"/>
    </row>
    <row r="27" spans="2:12" s="1" customFormat="1" ht="6.9" customHeight="1" x14ac:dyDescent="0.2">
      <c r="B27" s="29"/>
      <c r="L27" s="29"/>
    </row>
    <row r="28" spans="2:12" s="1" customFormat="1" ht="12" customHeight="1" x14ac:dyDescent="0.2">
      <c r="B28" s="29"/>
      <c r="D28" s="26" t="s">
        <v>32</v>
      </c>
      <c r="L28" s="29"/>
    </row>
    <row r="29" spans="2:12" s="7" customFormat="1" ht="71.25" customHeight="1" x14ac:dyDescent="0.2">
      <c r="B29" s="87"/>
      <c r="E29" s="436" t="s">
        <v>33</v>
      </c>
      <c r="F29" s="436"/>
      <c r="G29" s="436"/>
      <c r="H29" s="436"/>
      <c r="L29" s="87"/>
    </row>
    <row r="30" spans="2:12" s="1" customFormat="1" ht="6.9" customHeight="1" x14ac:dyDescent="0.2">
      <c r="B30" s="29"/>
      <c r="L30" s="29"/>
    </row>
    <row r="31" spans="2:12" s="1" customFormat="1" ht="6.9" customHeight="1" x14ac:dyDescent="0.2">
      <c r="B31" s="29"/>
      <c r="D31" s="47"/>
      <c r="E31" s="47"/>
      <c r="F31" s="47"/>
      <c r="G31" s="47"/>
      <c r="H31" s="47"/>
      <c r="I31" s="47"/>
      <c r="J31" s="47"/>
      <c r="K31" s="47"/>
      <c r="L31" s="29"/>
    </row>
    <row r="32" spans="2:12" s="1" customFormat="1" ht="25.35" customHeight="1" x14ac:dyDescent="0.2">
      <c r="B32" s="29"/>
      <c r="D32" s="88" t="s">
        <v>34</v>
      </c>
      <c r="J32" s="59">
        <f>ROUND(J94, 2)</f>
        <v>981053.79</v>
      </c>
      <c r="L32" s="29"/>
    </row>
    <row r="33" spans="2:12" s="1" customFormat="1" ht="6.9" customHeight="1" x14ac:dyDescent="0.2">
      <c r="B33" s="29"/>
      <c r="D33" s="47"/>
      <c r="E33" s="47"/>
      <c r="F33" s="47"/>
      <c r="G33" s="47"/>
      <c r="H33" s="47"/>
      <c r="I33" s="47"/>
      <c r="J33" s="47"/>
      <c r="K33" s="47"/>
      <c r="L33" s="29"/>
    </row>
    <row r="34" spans="2:12" s="1" customFormat="1" ht="14.4" customHeight="1" x14ac:dyDescent="0.2">
      <c r="B34" s="29"/>
      <c r="F34" s="32" t="s">
        <v>36</v>
      </c>
      <c r="I34" s="32" t="s">
        <v>35</v>
      </c>
      <c r="J34" s="32" t="s">
        <v>37</v>
      </c>
      <c r="L34" s="29"/>
    </row>
    <row r="35" spans="2:12" s="1" customFormat="1" ht="14.4" customHeight="1" x14ac:dyDescent="0.2">
      <c r="B35" s="29"/>
      <c r="D35" s="89" t="s">
        <v>38</v>
      </c>
      <c r="E35" s="26" t="s">
        <v>39</v>
      </c>
      <c r="F35" s="79">
        <f>ROUND((SUM(AV94:AV476)),  2)</f>
        <v>981053.79</v>
      </c>
      <c r="I35" s="90">
        <v>0.21</v>
      </c>
      <c r="J35" s="79">
        <f>ROUND(((SUM(AV94:AV476))*I35),  2)</f>
        <v>206021.3</v>
      </c>
      <c r="L35" s="29"/>
    </row>
    <row r="36" spans="2:12" s="1" customFormat="1" ht="14.4" customHeight="1" x14ac:dyDescent="0.2">
      <c r="B36" s="29"/>
      <c r="E36" s="26" t="s">
        <v>40</v>
      </c>
      <c r="F36" s="79">
        <f>ROUND((SUM(AW94:AW476)),  2)</f>
        <v>0</v>
      </c>
      <c r="I36" s="90">
        <v>0.15</v>
      </c>
      <c r="J36" s="79">
        <f>ROUND(((SUM(AW94:AW476))*I36),  2)</f>
        <v>0</v>
      </c>
      <c r="L36" s="29"/>
    </row>
    <row r="37" spans="2:12" s="1" customFormat="1" ht="14.4" hidden="1" customHeight="1" x14ac:dyDescent="0.2">
      <c r="B37" s="29"/>
      <c r="E37" s="26" t="s">
        <v>41</v>
      </c>
      <c r="F37" s="79">
        <f>ROUND((SUM(AX94:AX476)),  2)</f>
        <v>0</v>
      </c>
      <c r="I37" s="90">
        <v>0.21</v>
      </c>
      <c r="J37" s="79">
        <f>0</f>
        <v>0</v>
      </c>
      <c r="L37" s="29"/>
    </row>
    <row r="38" spans="2:12" s="1" customFormat="1" ht="14.4" hidden="1" customHeight="1" x14ac:dyDescent="0.2">
      <c r="B38" s="29"/>
      <c r="E38" s="26" t="s">
        <v>42</v>
      </c>
      <c r="F38" s="79">
        <f>ROUND((SUM(AY94:AY476)),  2)</f>
        <v>0</v>
      </c>
      <c r="I38" s="90">
        <v>0.15</v>
      </c>
      <c r="J38" s="79">
        <f>0</f>
        <v>0</v>
      </c>
      <c r="L38" s="29"/>
    </row>
    <row r="39" spans="2:12" s="1" customFormat="1" ht="14.4" hidden="1" customHeight="1" x14ac:dyDescent="0.2">
      <c r="B39" s="29"/>
      <c r="E39" s="26" t="s">
        <v>43</v>
      </c>
      <c r="F39" s="79">
        <f>ROUND((SUM(AZ94:AZ476)),  2)</f>
        <v>0</v>
      </c>
      <c r="I39" s="90">
        <v>0</v>
      </c>
      <c r="J39" s="79">
        <f>0</f>
        <v>0</v>
      </c>
      <c r="L39" s="29"/>
    </row>
    <row r="40" spans="2:12" s="1" customFormat="1" ht="6.9" customHeight="1" x14ac:dyDescent="0.2">
      <c r="B40" s="29"/>
      <c r="L40" s="29"/>
    </row>
    <row r="41" spans="2:12" s="1" customFormat="1" ht="25.35" customHeight="1" x14ac:dyDescent="0.2">
      <c r="B41" s="29"/>
      <c r="C41" s="91"/>
      <c r="D41" s="92" t="s">
        <v>44</v>
      </c>
      <c r="E41" s="50"/>
      <c r="F41" s="50"/>
      <c r="G41" s="93" t="s">
        <v>45</v>
      </c>
      <c r="H41" s="94" t="s">
        <v>46</v>
      </c>
      <c r="I41" s="50"/>
      <c r="J41" s="95">
        <f>SUM(J32:J39)</f>
        <v>1187075.0900000001</v>
      </c>
      <c r="K41" s="96"/>
      <c r="L41" s="29"/>
    </row>
    <row r="42" spans="2:12" s="1" customFormat="1" ht="14.4" customHeight="1" x14ac:dyDescent="0.2">
      <c r="B42" s="38"/>
      <c r="C42" s="39"/>
      <c r="D42" s="39"/>
      <c r="E42" s="39"/>
      <c r="F42" s="39"/>
      <c r="G42" s="39"/>
      <c r="H42" s="39"/>
      <c r="I42" s="39"/>
      <c r="J42" s="39"/>
      <c r="K42" s="39"/>
      <c r="L42" s="29"/>
    </row>
    <row r="46" spans="2:12" s="1" customFormat="1" ht="6.9" customHeight="1" x14ac:dyDescent="0.2"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29"/>
    </row>
    <row r="47" spans="2:12" s="1" customFormat="1" ht="24.9" customHeight="1" x14ac:dyDescent="0.2">
      <c r="B47" s="29"/>
      <c r="C47" s="21" t="s">
        <v>111</v>
      </c>
      <c r="L47" s="29"/>
    </row>
    <row r="48" spans="2:12" s="1" customFormat="1" ht="6.9" customHeight="1" x14ac:dyDescent="0.2">
      <c r="B48" s="29"/>
      <c r="L48" s="29"/>
    </row>
    <row r="49" spans="2:38" s="1" customFormat="1" ht="12" customHeight="1" x14ac:dyDescent="0.2">
      <c r="B49" s="29"/>
      <c r="C49" s="26" t="s">
        <v>15</v>
      </c>
      <c r="L49" s="29"/>
    </row>
    <row r="50" spans="2:38" s="1" customFormat="1" ht="16.5" customHeight="1" x14ac:dyDescent="0.2">
      <c r="B50" s="29"/>
      <c r="E50" s="453" t="str">
        <f>E7</f>
        <v>Zlepšení dopravně-bezpečnostní situace v obci Cehnice</v>
      </c>
      <c r="F50" s="454"/>
      <c r="G50" s="454"/>
      <c r="H50" s="454"/>
      <c r="L50" s="29"/>
    </row>
    <row r="51" spans="2:38" ht="12" customHeight="1" x14ac:dyDescent="0.2">
      <c r="B51" s="20"/>
      <c r="C51" s="26" t="s">
        <v>107</v>
      </c>
      <c r="L51" s="20"/>
    </row>
    <row r="52" spans="2:38" s="1" customFormat="1" ht="16.5" customHeight="1" x14ac:dyDescent="0.2">
      <c r="B52" s="29"/>
      <c r="E52" s="453" t="s">
        <v>698</v>
      </c>
      <c r="F52" s="452"/>
      <c r="G52" s="452"/>
      <c r="H52" s="452"/>
      <c r="L52" s="29"/>
    </row>
    <row r="53" spans="2:38" s="1" customFormat="1" ht="12" customHeight="1" x14ac:dyDescent="0.2">
      <c r="B53" s="29"/>
      <c r="C53" s="26" t="s">
        <v>109</v>
      </c>
      <c r="L53" s="29"/>
    </row>
    <row r="54" spans="2:38" s="1" customFormat="1" ht="16.5" customHeight="1" x14ac:dyDescent="0.2">
      <c r="B54" s="29"/>
      <c r="E54" s="430" t="str">
        <f>E11</f>
        <v>SO.01.2 - Komunikace - II. etapa</v>
      </c>
      <c r="F54" s="452"/>
      <c r="G54" s="452"/>
      <c r="H54" s="452"/>
      <c r="L54" s="29"/>
    </row>
    <row r="55" spans="2:38" s="1" customFormat="1" ht="6.9" customHeight="1" x14ac:dyDescent="0.2">
      <c r="B55" s="29"/>
      <c r="L55" s="29"/>
    </row>
    <row r="56" spans="2:38" s="1" customFormat="1" ht="12" customHeight="1" x14ac:dyDescent="0.2">
      <c r="B56" s="29"/>
      <c r="C56" s="26" t="s">
        <v>19</v>
      </c>
      <c r="F56" s="24" t="str">
        <f>F14</f>
        <v>Obec Cehnice</v>
      </c>
      <c r="I56" s="26" t="s">
        <v>21</v>
      </c>
      <c r="J56" s="46" t="str">
        <f>IF(J14="","",J14)</f>
        <v>23. 5. 2023</v>
      </c>
      <c r="L56" s="29"/>
    </row>
    <row r="57" spans="2:38" s="1" customFormat="1" ht="6.9" customHeight="1" x14ac:dyDescent="0.2">
      <c r="B57" s="29"/>
      <c r="L57" s="29"/>
    </row>
    <row r="58" spans="2:38" s="1" customFormat="1" ht="15.15" customHeight="1" x14ac:dyDescent="0.2">
      <c r="B58" s="29"/>
      <c r="C58" s="26" t="s">
        <v>23</v>
      </c>
      <c r="F58" s="24" t="str">
        <f>E17</f>
        <v>Obec Cehnice</v>
      </c>
      <c r="I58" s="26" t="s">
        <v>28</v>
      </c>
      <c r="J58" s="27" t="str">
        <f>E23</f>
        <v>INVENTE s.r.o.</v>
      </c>
      <c r="L58" s="29"/>
    </row>
    <row r="59" spans="2:38" s="1" customFormat="1" ht="15.15" customHeight="1" x14ac:dyDescent="0.2">
      <c r="B59" s="29"/>
      <c r="C59" s="26" t="s">
        <v>26</v>
      </c>
      <c r="F59" s="24" t="str">
        <f>IF(E20="","",E20)</f>
        <v xml:space="preserve"> </v>
      </c>
      <c r="I59" s="26" t="s">
        <v>31</v>
      </c>
      <c r="J59" s="27" t="str">
        <f>E26</f>
        <v xml:space="preserve"> </v>
      </c>
      <c r="L59" s="29"/>
    </row>
    <row r="60" spans="2:38" s="1" customFormat="1" ht="10.35" customHeight="1" x14ac:dyDescent="0.2">
      <c r="B60" s="29"/>
      <c r="L60" s="29"/>
    </row>
    <row r="61" spans="2:38" s="1" customFormat="1" ht="29.25" customHeight="1" x14ac:dyDescent="0.2">
      <c r="B61" s="29"/>
      <c r="C61" s="97" t="s">
        <v>112</v>
      </c>
      <c r="D61" s="91"/>
      <c r="E61" s="91"/>
      <c r="F61" s="91"/>
      <c r="G61" s="91"/>
      <c r="H61" s="91"/>
      <c r="I61" s="91"/>
      <c r="J61" s="98" t="s">
        <v>113</v>
      </c>
      <c r="K61" s="91"/>
      <c r="L61" s="29"/>
    </row>
    <row r="62" spans="2:38" s="1" customFormat="1" ht="10.35" customHeight="1" x14ac:dyDescent="0.2">
      <c r="B62" s="29"/>
      <c r="L62" s="29"/>
    </row>
    <row r="63" spans="2:38" s="1" customFormat="1" ht="22.95" customHeight="1" x14ac:dyDescent="0.2">
      <c r="B63" s="29"/>
      <c r="C63" s="99" t="s">
        <v>66</v>
      </c>
      <c r="J63" s="59">
        <f>J94</f>
        <v>981053.78999999992</v>
      </c>
      <c r="L63" s="29"/>
      <c r="AL63" s="17" t="s">
        <v>114</v>
      </c>
    </row>
    <row r="64" spans="2:38" s="8" customFormat="1" ht="24.9" customHeight="1" x14ac:dyDescent="0.2">
      <c r="B64" s="100"/>
      <c r="D64" s="101" t="s">
        <v>115</v>
      </c>
      <c r="E64" s="102"/>
      <c r="F64" s="102"/>
      <c r="G64" s="102"/>
      <c r="H64" s="102"/>
      <c r="I64" s="102"/>
      <c r="J64" s="103">
        <f>J95</f>
        <v>981053.78999999992</v>
      </c>
      <c r="L64" s="100"/>
    </row>
    <row r="65" spans="2:12" s="9" customFormat="1" ht="19.95" customHeight="1" x14ac:dyDescent="0.2">
      <c r="B65" s="104"/>
      <c r="D65" s="105" t="s">
        <v>116</v>
      </c>
      <c r="E65" s="106"/>
      <c r="F65" s="106"/>
      <c r="G65" s="106"/>
      <c r="H65" s="106"/>
      <c r="I65" s="106"/>
      <c r="J65" s="107">
        <f>J96</f>
        <v>282141.71999999997</v>
      </c>
      <c r="L65" s="104"/>
    </row>
    <row r="66" spans="2:12" s="9" customFormat="1" ht="19.95" customHeight="1" x14ac:dyDescent="0.2">
      <c r="B66" s="104"/>
      <c r="D66" s="105" t="s">
        <v>117</v>
      </c>
      <c r="E66" s="106"/>
      <c r="F66" s="106"/>
      <c r="G66" s="106"/>
      <c r="H66" s="106"/>
      <c r="I66" s="106"/>
      <c r="J66" s="107">
        <f>J247</f>
        <v>600</v>
      </c>
      <c r="L66" s="104"/>
    </row>
    <row r="67" spans="2:12" s="9" customFormat="1" ht="19.95" customHeight="1" x14ac:dyDescent="0.2">
      <c r="B67" s="104"/>
      <c r="D67" s="105" t="s">
        <v>118</v>
      </c>
      <c r="E67" s="106"/>
      <c r="F67" s="106"/>
      <c r="G67" s="106"/>
      <c r="H67" s="106"/>
      <c r="I67" s="106"/>
      <c r="J67" s="107">
        <f>J250</f>
        <v>813.6</v>
      </c>
      <c r="L67" s="104"/>
    </row>
    <row r="68" spans="2:12" s="9" customFormat="1" ht="19.95" customHeight="1" x14ac:dyDescent="0.2">
      <c r="B68" s="104"/>
      <c r="D68" s="105" t="s">
        <v>119</v>
      </c>
      <c r="E68" s="106"/>
      <c r="F68" s="106"/>
      <c r="G68" s="106"/>
      <c r="H68" s="106"/>
      <c r="I68" s="106"/>
      <c r="J68" s="107">
        <f>J256</f>
        <v>295044.93000000005</v>
      </c>
      <c r="L68" s="104"/>
    </row>
    <row r="69" spans="2:12" s="9" customFormat="1" ht="19.95" customHeight="1" x14ac:dyDescent="0.2">
      <c r="B69" s="104"/>
      <c r="D69" s="105" t="s">
        <v>120</v>
      </c>
      <c r="E69" s="106"/>
      <c r="F69" s="106"/>
      <c r="G69" s="106"/>
      <c r="H69" s="106"/>
      <c r="I69" s="106"/>
      <c r="J69" s="107">
        <f>J350</f>
        <v>33784.979999999996</v>
      </c>
      <c r="L69" s="104"/>
    </row>
    <row r="70" spans="2:12" s="9" customFormat="1" ht="19.95" customHeight="1" x14ac:dyDescent="0.2">
      <c r="B70" s="104"/>
      <c r="D70" s="105" t="s">
        <v>121</v>
      </c>
      <c r="E70" s="106"/>
      <c r="F70" s="106"/>
      <c r="G70" s="106"/>
      <c r="H70" s="106"/>
      <c r="I70" s="106"/>
      <c r="J70" s="107">
        <f>J389</f>
        <v>340847.23000000004</v>
      </c>
      <c r="L70" s="104"/>
    </row>
    <row r="71" spans="2:12" s="9" customFormat="1" ht="19.95" customHeight="1" x14ac:dyDescent="0.2">
      <c r="B71" s="104"/>
      <c r="D71" s="105" t="s">
        <v>122</v>
      </c>
      <c r="E71" s="106"/>
      <c r="F71" s="106"/>
      <c r="G71" s="106"/>
      <c r="H71" s="106"/>
      <c r="I71" s="106"/>
      <c r="J71" s="107">
        <f>J467</f>
        <v>14362.080000000002</v>
      </c>
      <c r="L71" s="104"/>
    </row>
    <row r="72" spans="2:12" s="9" customFormat="1" ht="19.95" customHeight="1" x14ac:dyDescent="0.2">
      <c r="B72" s="104"/>
      <c r="D72" s="105" t="s">
        <v>123</v>
      </c>
      <c r="E72" s="106"/>
      <c r="F72" s="106"/>
      <c r="G72" s="106"/>
      <c r="H72" s="106"/>
      <c r="I72" s="106"/>
      <c r="J72" s="107">
        <f>J474</f>
        <v>13459.25</v>
      </c>
      <c r="L72" s="104"/>
    </row>
    <row r="73" spans="2:12" s="1" customFormat="1" ht="21.75" customHeight="1" x14ac:dyDescent="0.2">
      <c r="B73" s="29"/>
      <c r="L73" s="29"/>
    </row>
    <row r="74" spans="2:12" s="1" customFormat="1" ht="6.9" customHeight="1" x14ac:dyDescent="0.2">
      <c r="B74" s="38"/>
      <c r="C74" s="39"/>
      <c r="D74" s="39"/>
      <c r="E74" s="39"/>
      <c r="F74" s="39"/>
      <c r="G74" s="39"/>
      <c r="H74" s="39"/>
      <c r="I74" s="39"/>
      <c r="J74" s="39"/>
      <c r="K74" s="39"/>
      <c r="L74" s="29"/>
    </row>
    <row r="78" spans="2:12" s="1" customFormat="1" ht="6.9" customHeight="1" x14ac:dyDescent="0.2">
      <c r="B78" s="40"/>
      <c r="C78" s="41"/>
      <c r="D78" s="41"/>
      <c r="E78" s="41"/>
      <c r="F78" s="41"/>
      <c r="G78" s="41"/>
      <c r="H78" s="41"/>
      <c r="I78" s="41"/>
      <c r="J78" s="41"/>
      <c r="K78" s="41"/>
      <c r="L78" s="29"/>
    </row>
    <row r="79" spans="2:12" s="1" customFormat="1" ht="24.9" customHeight="1" x14ac:dyDescent="0.2">
      <c r="B79" s="29"/>
      <c r="C79" s="21" t="s">
        <v>124</v>
      </c>
      <c r="L79" s="29"/>
    </row>
    <row r="80" spans="2:12" s="1" customFormat="1" ht="6.9" customHeight="1" x14ac:dyDescent="0.2">
      <c r="B80" s="29"/>
      <c r="L80" s="29"/>
    </row>
    <row r="81" spans="2:54" s="1" customFormat="1" ht="12" customHeight="1" x14ac:dyDescent="0.2">
      <c r="B81" s="29"/>
      <c r="C81" s="26" t="s">
        <v>15</v>
      </c>
      <c r="L81" s="29"/>
    </row>
    <row r="82" spans="2:54" s="1" customFormat="1" ht="16.5" customHeight="1" x14ac:dyDescent="0.2">
      <c r="B82" s="29"/>
      <c r="E82" s="453" t="str">
        <f>E7</f>
        <v>Zlepšení dopravně-bezpečnostní situace v obci Cehnice</v>
      </c>
      <c r="F82" s="454"/>
      <c r="G82" s="454"/>
      <c r="H82" s="454"/>
      <c r="L82" s="29"/>
    </row>
    <row r="83" spans="2:54" ht="12" customHeight="1" x14ac:dyDescent="0.2">
      <c r="B83" s="20"/>
      <c r="C83" s="26" t="s">
        <v>107</v>
      </c>
      <c r="L83" s="20"/>
    </row>
    <row r="84" spans="2:54" s="1" customFormat="1" ht="16.5" customHeight="1" x14ac:dyDescent="0.2">
      <c r="B84" s="29"/>
      <c r="E84" s="453" t="s">
        <v>698</v>
      </c>
      <c r="F84" s="452"/>
      <c r="G84" s="452"/>
      <c r="H84" s="452"/>
      <c r="L84" s="29"/>
    </row>
    <row r="85" spans="2:54" s="1" customFormat="1" ht="12" customHeight="1" x14ac:dyDescent="0.2">
      <c r="B85" s="29"/>
      <c r="C85" s="26" t="s">
        <v>109</v>
      </c>
      <c r="L85" s="29"/>
    </row>
    <row r="86" spans="2:54" s="1" customFormat="1" ht="16.5" customHeight="1" x14ac:dyDescent="0.2">
      <c r="B86" s="29"/>
      <c r="E86" s="430" t="str">
        <f>E11</f>
        <v>SO.01.2 - Komunikace - II. etapa</v>
      </c>
      <c r="F86" s="452"/>
      <c r="G86" s="452"/>
      <c r="H86" s="452"/>
      <c r="L86" s="29"/>
    </row>
    <row r="87" spans="2:54" s="1" customFormat="1" ht="6.9" customHeight="1" x14ac:dyDescent="0.2">
      <c r="B87" s="29"/>
      <c r="L87" s="29"/>
    </row>
    <row r="88" spans="2:54" s="1" customFormat="1" ht="12" customHeight="1" x14ac:dyDescent="0.2">
      <c r="B88" s="29"/>
      <c r="C88" s="26" t="s">
        <v>19</v>
      </c>
      <c r="F88" s="24" t="str">
        <f>F14</f>
        <v>Obec Cehnice</v>
      </c>
      <c r="I88" s="26" t="s">
        <v>21</v>
      </c>
      <c r="J88" s="46" t="str">
        <f>IF(J14="","",J14)</f>
        <v>23. 5. 2023</v>
      </c>
      <c r="L88" s="29"/>
    </row>
    <row r="89" spans="2:54" s="1" customFormat="1" ht="6.9" customHeight="1" x14ac:dyDescent="0.2">
      <c r="B89" s="29"/>
      <c r="L89" s="29"/>
    </row>
    <row r="90" spans="2:54" s="1" customFormat="1" ht="15.15" customHeight="1" x14ac:dyDescent="0.2">
      <c r="B90" s="29"/>
      <c r="C90" s="26" t="s">
        <v>23</v>
      </c>
      <c r="F90" s="24" t="str">
        <f>E17</f>
        <v>Obec Cehnice</v>
      </c>
      <c r="I90" s="26" t="s">
        <v>28</v>
      </c>
      <c r="J90" s="27" t="str">
        <f>E23</f>
        <v>INVENTE s.r.o.</v>
      </c>
      <c r="L90" s="29"/>
    </row>
    <row r="91" spans="2:54" s="1" customFormat="1" ht="15.15" customHeight="1" x14ac:dyDescent="0.2">
      <c r="B91" s="29"/>
      <c r="C91" s="26" t="s">
        <v>26</v>
      </c>
      <c r="F91" s="24" t="str">
        <f>IF(E20="","",E20)</f>
        <v xml:space="preserve"> </v>
      </c>
      <c r="I91" s="26" t="s">
        <v>31</v>
      </c>
      <c r="J91" s="27" t="str">
        <f>E26</f>
        <v xml:space="preserve"> </v>
      </c>
      <c r="L91" s="29"/>
    </row>
    <row r="92" spans="2:54" s="1" customFormat="1" ht="10.35" customHeight="1" x14ac:dyDescent="0.2">
      <c r="B92" s="29"/>
      <c r="L92" s="29"/>
    </row>
    <row r="93" spans="2:54" s="10" customFormat="1" ht="29.25" customHeight="1" x14ac:dyDescent="0.2">
      <c r="B93" s="108"/>
      <c r="C93" s="109" t="s">
        <v>125</v>
      </c>
      <c r="D93" s="110" t="s">
        <v>53</v>
      </c>
      <c r="E93" s="110" t="s">
        <v>49</v>
      </c>
      <c r="F93" s="110" t="s">
        <v>50</v>
      </c>
      <c r="G93" s="110" t="s">
        <v>126</v>
      </c>
      <c r="H93" s="110" t="s">
        <v>127</v>
      </c>
      <c r="I93" s="110" t="s">
        <v>128</v>
      </c>
      <c r="J93" s="110" t="s">
        <v>113</v>
      </c>
      <c r="K93" s="111" t="s">
        <v>129</v>
      </c>
      <c r="L93" s="108"/>
      <c r="M93" s="52" t="s">
        <v>3</v>
      </c>
      <c r="N93" s="53" t="s">
        <v>38</v>
      </c>
      <c r="O93" s="53" t="s">
        <v>130</v>
      </c>
      <c r="P93" s="53" t="s">
        <v>131</v>
      </c>
      <c r="Q93" s="53" t="s">
        <v>132</v>
      </c>
      <c r="R93" s="53" t="s">
        <v>133</v>
      </c>
      <c r="S93" s="53" t="s">
        <v>134</v>
      </c>
      <c r="T93" s="54" t="s">
        <v>135</v>
      </c>
    </row>
    <row r="94" spans="2:54" s="1" customFormat="1" ht="22.95" customHeight="1" x14ac:dyDescent="0.3">
      <c r="B94" s="29"/>
      <c r="C94" s="57" t="s">
        <v>136</v>
      </c>
      <c r="J94" s="112">
        <f>BB94</f>
        <v>981053.78999999992</v>
      </c>
      <c r="L94" s="29"/>
      <c r="M94" s="55"/>
      <c r="N94" s="47"/>
      <c r="O94" s="47"/>
      <c r="P94" s="113">
        <f>P95</f>
        <v>771.34208960000001</v>
      </c>
      <c r="Q94" s="47"/>
      <c r="R94" s="113">
        <f>R95</f>
        <v>384.13856982000004</v>
      </c>
      <c r="S94" s="47"/>
      <c r="T94" s="114">
        <f>T95</f>
        <v>21.116210000000002</v>
      </c>
      <c r="AK94" s="17" t="s">
        <v>67</v>
      </c>
      <c r="AL94" s="17" t="s">
        <v>114</v>
      </c>
      <c r="BB94" s="115">
        <f>BB95</f>
        <v>981053.78999999992</v>
      </c>
    </row>
    <row r="95" spans="2:54" s="11" customFormat="1" ht="25.95" customHeight="1" x14ac:dyDescent="0.25">
      <c r="B95" s="116"/>
      <c r="D95" s="117" t="s">
        <v>67</v>
      </c>
      <c r="E95" s="118" t="s">
        <v>137</v>
      </c>
      <c r="F95" s="118" t="s">
        <v>138</v>
      </c>
      <c r="J95" s="119">
        <f>BB95</f>
        <v>981053.78999999992</v>
      </c>
      <c r="L95" s="116"/>
      <c r="M95" s="120"/>
      <c r="P95" s="121">
        <f>P96+P247+P250+P256+P350+P389+P467+P474</f>
        <v>771.34208960000001</v>
      </c>
      <c r="R95" s="121">
        <f>R96+R247+R250+R256+R350+R389+R467+R474</f>
        <v>384.13856982000004</v>
      </c>
      <c r="T95" s="122">
        <f>T96+T247+T250+T256+T350+T389+T467+T474</f>
        <v>21.116210000000002</v>
      </c>
      <c r="AI95" s="117" t="s">
        <v>75</v>
      </c>
      <c r="AK95" s="123" t="s">
        <v>67</v>
      </c>
      <c r="AL95" s="123" t="s">
        <v>68</v>
      </c>
      <c r="AP95" s="117" t="s">
        <v>139</v>
      </c>
      <c r="BB95" s="124">
        <f>BB96+BB247+BB250+BB256+BB350+BB389+BB467+BB474</f>
        <v>981053.78999999992</v>
      </c>
    </row>
    <row r="96" spans="2:54" s="11" customFormat="1" ht="22.95" customHeight="1" x14ac:dyDescent="0.25">
      <c r="B96" s="116"/>
      <c r="D96" s="117" t="s">
        <v>67</v>
      </c>
      <c r="E96" s="125" t="s">
        <v>75</v>
      </c>
      <c r="F96" s="125" t="s">
        <v>140</v>
      </c>
      <c r="J96" s="126">
        <f>BB96</f>
        <v>282141.71999999997</v>
      </c>
      <c r="L96" s="116"/>
      <c r="M96" s="120"/>
      <c r="P96" s="121">
        <f>SUM(P97:P246)</f>
        <v>330.46662960000015</v>
      </c>
      <c r="R96" s="121">
        <f>SUM(R97:R246)</f>
        <v>25.69924</v>
      </c>
      <c r="T96" s="122">
        <f>SUM(T97:T246)</f>
        <v>18.842610000000001</v>
      </c>
      <c r="AI96" s="117" t="s">
        <v>75</v>
      </c>
      <c r="AK96" s="123" t="s">
        <v>67</v>
      </c>
      <c r="AL96" s="123" t="s">
        <v>75</v>
      </c>
      <c r="AP96" s="117" t="s">
        <v>139</v>
      </c>
      <c r="BB96" s="124">
        <f>SUM(BB97:BB246)</f>
        <v>282141.71999999997</v>
      </c>
    </row>
    <row r="97" spans="2:56" s="1" customFormat="1" ht="33" customHeight="1" x14ac:dyDescent="0.2">
      <c r="B97" s="127"/>
      <c r="C97" s="128" t="s">
        <v>75</v>
      </c>
      <c r="D97" s="128" t="s">
        <v>141</v>
      </c>
      <c r="E97" s="129" t="s">
        <v>700</v>
      </c>
      <c r="F97" s="130" t="s">
        <v>701</v>
      </c>
      <c r="G97" s="131" t="s">
        <v>425</v>
      </c>
      <c r="H97" s="132">
        <v>8</v>
      </c>
      <c r="I97" s="133">
        <v>267</v>
      </c>
      <c r="J97" s="133">
        <f>ROUND(I97*H97,2)</f>
        <v>2136</v>
      </c>
      <c r="K97" s="130" t="s">
        <v>145</v>
      </c>
      <c r="L97" s="29"/>
      <c r="M97" s="134" t="s">
        <v>3</v>
      </c>
      <c r="N97" s="135" t="s">
        <v>39</v>
      </c>
      <c r="O97" s="136">
        <v>0.88</v>
      </c>
      <c r="P97" s="136">
        <f>O97*H97</f>
        <v>7.04</v>
      </c>
      <c r="Q97" s="136">
        <v>0</v>
      </c>
      <c r="R97" s="136">
        <f>Q97*H97</f>
        <v>0</v>
      </c>
      <c r="S97" s="136">
        <v>0</v>
      </c>
      <c r="T97" s="137">
        <f>S97*H97</f>
        <v>0</v>
      </c>
      <c r="AI97" s="138" t="s">
        <v>146</v>
      </c>
      <c r="AK97" s="138" t="s">
        <v>141</v>
      </c>
      <c r="AL97" s="138" t="s">
        <v>77</v>
      </c>
      <c r="AP97" s="17" t="s">
        <v>139</v>
      </c>
      <c r="AV97" s="139">
        <f>IF(N97="základní",J97,0)</f>
        <v>2136</v>
      </c>
      <c r="AW97" s="139">
        <f>IF(N97="snížená",J97,0)</f>
        <v>0</v>
      </c>
      <c r="AX97" s="139">
        <f>IF(N97="zákl. přenesená",J97,0)</f>
        <v>0</v>
      </c>
      <c r="AY97" s="139">
        <f>IF(N97="sníž. přenesená",J97,0)</f>
        <v>0</v>
      </c>
      <c r="AZ97" s="139">
        <f>IF(N97="nulová",J97,0)</f>
        <v>0</v>
      </c>
      <c r="BA97" s="17" t="s">
        <v>75</v>
      </c>
      <c r="BB97" s="139">
        <f>ROUND(I97*H97,2)</f>
        <v>2136</v>
      </c>
      <c r="BC97" s="17" t="s">
        <v>146</v>
      </c>
      <c r="BD97" s="138" t="s">
        <v>77</v>
      </c>
    </row>
    <row r="98" spans="2:56" s="1" customFormat="1" x14ac:dyDescent="0.2">
      <c r="B98" s="29"/>
      <c r="D98" s="140" t="s">
        <v>147</v>
      </c>
      <c r="F98" s="141" t="s">
        <v>702</v>
      </c>
      <c r="L98" s="29"/>
      <c r="M98" s="142"/>
      <c r="T98" s="49"/>
      <c r="AK98" s="17" t="s">
        <v>147</v>
      </c>
      <c r="AL98" s="17" t="s">
        <v>77</v>
      </c>
    </row>
    <row r="99" spans="2:56" s="1" customFormat="1" ht="24.15" customHeight="1" x14ac:dyDescent="0.2">
      <c r="B99" s="127"/>
      <c r="C99" s="128" t="s">
        <v>77</v>
      </c>
      <c r="D99" s="128" t="s">
        <v>141</v>
      </c>
      <c r="E99" s="129" t="s">
        <v>703</v>
      </c>
      <c r="F99" s="130" t="s">
        <v>704</v>
      </c>
      <c r="G99" s="131" t="s">
        <v>425</v>
      </c>
      <c r="H99" s="132">
        <v>8</v>
      </c>
      <c r="I99" s="133">
        <v>482</v>
      </c>
      <c r="J99" s="133">
        <f>ROUND(I99*H99,2)</f>
        <v>3856</v>
      </c>
      <c r="K99" s="130" t="s">
        <v>145</v>
      </c>
      <c r="L99" s="29"/>
      <c r="M99" s="134" t="s">
        <v>3</v>
      </c>
      <c r="N99" s="135" t="s">
        <v>39</v>
      </c>
      <c r="O99" s="136">
        <v>1.7</v>
      </c>
      <c r="P99" s="136">
        <f>O99*H99</f>
        <v>13.6</v>
      </c>
      <c r="Q99" s="136">
        <v>0</v>
      </c>
      <c r="R99" s="136">
        <f>Q99*H99</f>
        <v>0</v>
      </c>
      <c r="S99" s="136">
        <v>0</v>
      </c>
      <c r="T99" s="137">
        <f>S99*H99</f>
        <v>0</v>
      </c>
      <c r="AI99" s="138" t="s">
        <v>146</v>
      </c>
      <c r="AK99" s="138" t="s">
        <v>141</v>
      </c>
      <c r="AL99" s="138" t="s">
        <v>77</v>
      </c>
      <c r="AP99" s="17" t="s">
        <v>139</v>
      </c>
      <c r="AV99" s="139">
        <f>IF(N99="základní",J99,0)</f>
        <v>3856</v>
      </c>
      <c r="AW99" s="139">
        <f>IF(N99="snížená",J99,0)</f>
        <v>0</v>
      </c>
      <c r="AX99" s="139">
        <f>IF(N99="zákl. přenesená",J99,0)</f>
        <v>0</v>
      </c>
      <c r="AY99" s="139">
        <f>IF(N99="sníž. přenesená",J99,0)</f>
        <v>0</v>
      </c>
      <c r="AZ99" s="139">
        <f>IF(N99="nulová",J99,0)</f>
        <v>0</v>
      </c>
      <c r="BA99" s="17" t="s">
        <v>75</v>
      </c>
      <c r="BB99" s="139">
        <f>ROUND(I99*H99,2)</f>
        <v>3856</v>
      </c>
      <c r="BC99" s="17" t="s">
        <v>146</v>
      </c>
      <c r="BD99" s="138" t="s">
        <v>146</v>
      </c>
    </row>
    <row r="100" spans="2:56" s="1" customFormat="1" x14ac:dyDescent="0.2">
      <c r="B100" s="29"/>
      <c r="D100" s="140" t="s">
        <v>147</v>
      </c>
      <c r="F100" s="141" t="s">
        <v>705</v>
      </c>
      <c r="L100" s="29"/>
      <c r="M100" s="142"/>
      <c r="T100" s="49"/>
      <c r="AK100" s="17" t="s">
        <v>147</v>
      </c>
      <c r="AL100" s="17" t="s">
        <v>77</v>
      </c>
    </row>
    <row r="101" spans="2:56" s="1" customFormat="1" ht="33" customHeight="1" x14ac:dyDescent="0.2">
      <c r="B101" s="127"/>
      <c r="C101" s="128" t="s">
        <v>157</v>
      </c>
      <c r="D101" s="128" t="s">
        <v>141</v>
      </c>
      <c r="E101" s="129" t="s">
        <v>706</v>
      </c>
      <c r="F101" s="130" t="s">
        <v>707</v>
      </c>
      <c r="G101" s="131" t="s">
        <v>425</v>
      </c>
      <c r="H101" s="132">
        <v>8</v>
      </c>
      <c r="I101" s="133">
        <v>3760</v>
      </c>
      <c r="J101" s="133">
        <f>ROUND(I101*H101,2)</f>
        <v>30080</v>
      </c>
      <c r="K101" s="130" t="s">
        <v>145</v>
      </c>
      <c r="L101" s="29"/>
      <c r="M101" s="134" t="s">
        <v>3</v>
      </c>
      <c r="N101" s="135" t="s">
        <v>39</v>
      </c>
      <c r="O101" s="136">
        <v>11.239000000000001</v>
      </c>
      <c r="P101" s="136">
        <f>O101*H101</f>
        <v>89.912000000000006</v>
      </c>
      <c r="Q101" s="136">
        <v>0</v>
      </c>
      <c r="R101" s="136">
        <f>Q101*H101</f>
        <v>0</v>
      </c>
      <c r="S101" s="136">
        <v>0</v>
      </c>
      <c r="T101" s="137">
        <f>S101*H101</f>
        <v>0</v>
      </c>
      <c r="AI101" s="138" t="s">
        <v>146</v>
      </c>
      <c r="AK101" s="138" t="s">
        <v>141</v>
      </c>
      <c r="AL101" s="138" t="s">
        <v>77</v>
      </c>
      <c r="AP101" s="17" t="s">
        <v>139</v>
      </c>
      <c r="AV101" s="139">
        <f>IF(N101="základní",J101,0)</f>
        <v>30080</v>
      </c>
      <c r="AW101" s="139">
        <f>IF(N101="snížená",J101,0)</f>
        <v>0</v>
      </c>
      <c r="AX101" s="139">
        <f>IF(N101="zákl. přenesená",J101,0)</f>
        <v>0</v>
      </c>
      <c r="AY101" s="139">
        <f>IF(N101="sníž. přenesená",J101,0)</f>
        <v>0</v>
      </c>
      <c r="AZ101" s="139">
        <f>IF(N101="nulová",J101,0)</f>
        <v>0</v>
      </c>
      <c r="BA101" s="17" t="s">
        <v>75</v>
      </c>
      <c r="BB101" s="139">
        <f>ROUND(I101*H101,2)</f>
        <v>30080</v>
      </c>
      <c r="BC101" s="17" t="s">
        <v>146</v>
      </c>
      <c r="BD101" s="138" t="s">
        <v>160</v>
      </c>
    </row>
    <row r="102" spans="2:56" s="1" customFormat="1" x14ac:dyDescent="0.2">
      <c r="B102" s="29"/>
      <c r="D102" s="140" t="s">
        <v>147</v>
      </c>
      <c r="F102" s="141" t="s">
        <v>708</v>
      </c>
      <c r="L102" s="29"/>
      <c r="M102" s="142"/>
      <c r="T102" s="49"/>
      <c r="AK102" s="17" t="s">
        <v>147</v>
      </c>
      <c r="AL102" s="17" t="s">
        <v>77</v>
      </c>
    </row>
    <row r="103" spans="2:56" s="1" customFormat="1" ht="24.15" customHeight="1" x14ac:dyDescent="0.2">
      <c r="B103" s="127"/>
      <c r="C103" s="128" t="s">
        <v>146</v>
      </c>
      <c r="D103" s="128" t="s">
        <v>141</v>
      </c>
      <c r="E103" s="129" t="s">
        <v>709</v>
      </c>
      <c r="F103" s="130" t="s">
        <v>710</v>
      </c>
      <c r="G103" s="131" t="s">
        <v>425</v>
      </c>
      <c r="H103" s="132">
        <v>8</v>
      </c>
      <c r="I103" s="133">
        <v>362</v>
      </c>
      <c r="J103" s="133">
        <f>ROUND(I103*H103,2)</f>
        <v>2896</v>
      </c>
      <c r="K103" s="130" t="s">
        <v>145</v>
      </c>
      <c r="L103" s="29"/>
      <c r="M103" s="134" t="s">
        <v>3</v>
      </c>
      <c r="N103" s="135" t="s">
        <v>39</v>
      </c>
      <c r="O103" s="136">
        <v>1.27</v>
      </c>
      <c r="P103" s="136">
        <f>O103*H103</f>
        <v>10.16</v>
      </c>
      <c r="Q103" s="136">
        <v>1.8000000000000001E-4</v>
      </c>
      <c r="R103" s="136">
        <f>Q103*H103</f>
        <v>1.4400000000000001E-3</v>
      </c>
      <c r="S103" s="136">
        <v>0</v>
      </c>
      <c r="T103" s="137">
        <f>S103*H103</f>
        <v>0</v>
      </c>
      <c r="AI103" s="138" t="s">
        <v>146</v>
      </c>
      <c r="AK103" s="138" t="s">
        <v>141</v>
      </c>
      <c r="AL103" s="138" t="s">
        <v>77</v>
      </c>
      <c r="AP103" s="17" t="s">
        <v>139</v>
      </c>
      <c r="AV103" s="139">
        <f>IF(N103="základní",J103,0)</f>
        <v>2896</v>
      </c>
      <c r="AW103" s="139">
        <f>IF(N103="snížená",J103,0)</f>
        <v>0</v>
      </c>
      <c r="AX103" s="139">
        <f>IF(N103="zákl. přenesená",J103,0)</f>
        <v>0</v>
      </c>
      <c r="AY103" s="139">
        <f>IF(N103="sníž. přenesená",J103,0)</f>
        <v>0</v>
      </c>
      <c r="AZ103" s="139">
        <f>IF(N103="nulová",J103,0)</f>
        <v>0</v>
      </c>
      <c r="BA103" s="17" t="s">
        <v>75</v>
      </c>
      <c r="BB103" s="139">
        <f>ROUND(I103*H103,2)</f>
        <v>2896</v>
      </c>
      <c r="BC103" s="17" t="s">
        <v>146</v>
      </c>
      <c r="BD103" s="138" t="s">
        <v>165</v>
      </c>
    </row>
    <row r="104" spans="2:56" s="1" customFormat="1" x14ac:dyDescent="0.2">
      <c r="B104" s="29"/>
      <c r="D104" s="140" t="s">
        <v>147</v>
      </c>
      <c r="F104" s="141" t="s">
        <v>711</v>
      </c>
      <c r="L104" s="29"/>
      <c r="M104" s="142"/>
      <c r="T104" s="49"/>
      <c r="AK104" s="17" t="s">
        <v>147</v>
      </c>
      <c r="AL104" s="17" t="s">
        <v>77</v>
      </c>
    </row>
    <row r="105" spans="2:56" s="1" customFormat="1" ht="66.75" customHeight="1" x14ac:dyDescent="0.2">
      <c r="B105" s="127"/>
      <c r="C105" s="128" t="s">
        <v>167</v>
      </c>
      <c r="D105" s="128" t="s">
        <v>141</v>
      </c>
      <c r="E105" s="129" t="s">
        <v>712</v>
      </c>
      <c r="F105" s="130" t="s">
        <v>713</v>
      </c>
      <c r="G105" s="131" t="s">
        <v>144</v>
      </c>
      <c r="H105" s="132">
        <v>0</v>
      </c>
      <c r="I105" s="133">
        <v>62</v>
      </c>
      <c r="J105" s="133">
        <f>ROUND(I105*H105,2)</f>
        <v>0</v>
      </c>
      <c r="K105" s="130" t="s">
        <v>145</v>
      </c>
      <c r="L105" s="29"/>
      <c r="M105" s="134" t="s">
        <v>3</v>
      </c>
      <c r="N105" s="135" t="s">
        <v>39</v>
      </c>
      <c r="O105" s="136">
        <v>0.218</v>
      </c>
      <c r="P105" s="136">
        <f>O105*H105</f>
        <v>0</v>
      </c>
      <c r="Q105" s="136">
        <v>0</v>
      </c>
      <c r="R105" s="136">
        <f>Q105*H105</f>
        <v>0</v>
      </c>
      <c r="S105" s="136">
        <v>0.23499999999999999</v>
      </c>
      <c r="T105" s="137">
        <f>S105*H105</f>
        <v>0</v>
      </c>
      <c r="AI105" s="138" t="s">
        <v>146</v>
      </c>
      <c r="AK105" s="138" t="s">
        <v>141</v>
      </c>
      <c r="AL105" s="138" t="s">
        <v>77</v>
      </c>
      <c r="AP105" s="17" t="s">
        <v>139</v>
      </c>
      <c r="AV105" s="139">
        <f>IF(N105="základní",J105,0)</f>
        <v>0</v>
      </c>
      <c r="AW105" s="139">
        <f>IF(N105="snížená",J105,0)</f>
        <v>0</v>
      </c>
      <c r="AX105" s="139">
        <f>IF(N105="zákl. přenesená",J105,0)</f>
        <v>0</v>
      </c>
      <c r="AY105" s="139">
        <f>IF(N105="sníž. přenesená",J105,0)</f>
        <v>0</v>
      </c>
      <c r="AZ105" s="139">
        <f>IF(N105="nulová",J105,0)</f>
        <v>0</v>
      </c>
      <c r="BA105" s="17" t="s">
        <v>75</v>
      </c>
      <c r="BB105" s="139">
        <f>ROUND(I105*H105,2)</f>
        <v>0</v>
      </c>
      <c r="BC105" s="17" t="s">
        <v>146</v>
      </c>
      <c r="BD105" s="138" t="s">
        <v>170</v>
      </c>
    </row>
    <row r="106" spans="2:56" s="1" customFormat="1" x14ac:dyDescent="0.2">
      <c r="B106" s="29"/>
      <c r="D106" s="140" t="s">
        <v>147</v>
      </c>
      <c r="F106" s="141" t="s">
        <v>714</v>
      </c>
      <c r="L106" s="29"/>
      <c r="M106" s="142"/>
      <c r="T106" s="49"/>
      <c r="AK106" s="17" t="s">
        <v>147</v>
      </c>
      <c r="AL106" s="17" t="s">
        <v>77</v>
      </c>
    </row>
    <row r="107" spans="2:56" s="12" customFormat="1" x14ac:dyDescent="0.2">
      <c r="B107" s="143"/>
      <c r="D107" s="144" t="s">
        <v>149</v>
      </c>
      <c r="E107" s="145" t="s">
        <v>3</v>
      </c>
      <c r="F107" s="146" t="s">
        <v>715</v>
      </c>
      <c r="H107" s="147">
        <v>50</v>
      </c>
      <c r="L107" s="143"/>
      <c r="M107" s="148"/>
      <c r="T107" s="149"/>
      <c r="AK107" s="145" t="s">
        <v>149</v>
      </c>
      <c r="AL107" s="145" t="s">
        <v>77</v>
      </c>
      <c r="AM107" s="12" t="s">
        <v>77</v>
      </c>
      <c r="AN107" s="12" t="s">
        <v>30</v>
      </c>
      <c r="AO107" s="12" t="s">
        <v>68</v>
      </c>
      <c r="AP107" s="145" t="s">
        <v>139</v>
      </c>
    </row>
    <row r="108" spans="2:56" s="13" customFormat="1" x14ac:dyDescent="0.2">
      <c r="B108" s="150"/>
      <c r="D108" s="144" t="s">
        <v>149</v>
      </c>
      <c r="E108" s="151" t="s">
        <v>3</v>
      </c>
      <c r="F108" s="152" t="s">
        <v>151</v>
      </c>
      <c r="H108" s="153">
        <v>50</v>
      </c>
      <c r="L108" s="150"/>
      <c r="M108" s="154"/>
      <c r="T108" s="155"/>
      <c r="AK108" s="151" t="s">
        <v>149</v>
      </c>
      <c r="AL108" s="151" t="s">
        <v>77</v>
      </c>
      <c r="AM108" s="13" t="s">
        <v>146</v>
      </c>
      <c r="AN108" s="13" t="s">
        <v>30</v>
      </c>
      <c r="AO108" s="13" t="s">
        <v>75</v>
      </c>
      <c r="AP108" s="151" t="s">
        <v>139</v>
      </c>
    </row>
    <row r="109" spans="2:56" s="1" customFormat="1" ht="55.5" customHeight="1" x14ac:dyDescent="0.2">
      <c r="B109" s="127"/>
      <c r="C109" s="128" t="s">
        <v>160</v>
      </c>
      <c r="D109" s="128" t="s">
        <v>141</v>
      </c>
      <c r="E109" s="129" t="s">
        <v>152</v>
      </c>
      <c r="F109" s="130" t="s">
        <v>153</v>
      </c>
      <c r="G109" s="131" t="s">
        <v>144</v>
      </c>
      <c r="H109" s="132">
        <v>22.566000000000003</v>
      </c>
      <c r="I109" s="133">
        <v>299</v>
      </c>
      <c r="J109" s="133">
        <f>ROUND(I109*H109,2)</f>
        <v>6747.23</v>
      </c>
      <c r="K109" s="130" t="s">
        <v>145</v>
      </c>
      <c r="L109" s="29"/>
      <c r="M109" s="134" t="s">
        <v>3</v>
      </c>
      <c r="N109" s="135" t="s">
        <v>39</v>
      </c>
      <c r="O109" s="136">
        <v>0.69499999999999995</v>
      </c>
      <c r="P109" s="136">
        <f>O109*H109</f>
        <v>15.68337</v>
      </c>
      <c r="Q109" s="136">
        <v>0</v>
      </c>
      <c r="R109" s="136">
        <f>Q109*H109</f>
        <v>0</v>
      </c>
      <c r="S109" s="136">
        <v>0.28999999999999998</v>
      </c>
      <c r="T109" s="137">
        <f>S109*H109</f>
        <v>6.5441400000000005</v>
      </c>
      <c r="AI109" s="138" t="s">
        <v>146</v>
      </c>
      <c r="AK109" s="138" t="s">
        <v>141</v>
      </c>
      <c r="AL109" s="138" t="s">
        <v>77</v>
      </c>
      <c r="AP109" s="17" t="s">
        <v>139</v>
      </c>
      <c r="AV109" s="139">
        <f>IF(N109="základní",J109,0)</f>
        <v>6747.23</v>
      </c>
      <c r="AW109" s="139">
        <f>IF(N109="snížená",J109,0)</f>
        <v>0</v>
      </c>
      <c r="AX109" s="139">
        <f>IF(N109="zákl. přenesená",J109,0)</f>
        <v>0</v>
      </c>
      <c r="AY109" s="139">
        <f>IF(N109="sníž. přenesená",J109,0)</f>
        <v>0</v>
      </c>
      <c r="AZ109" s="139">
        <f>IF(N109="nulová",J109,0)</f>
        <v>0</v>
      </c>
      <c r="BA109" s="17" t="s">
        <v>75</v>
      </c>
      <c r="BB109" s="139">
        <f>ROUND(I109*H109,2)</f>
        <v>6747.23</v>
      </c>
      <c r="BC109" s="17" t="s">
        <v>146</v>
      </c>
      <c r="BD109" s="138" t="s">
        <v>175</v>
      </c>
    </row>
    <row r="110" spans="2:56" s="1" customFormat="1" x14ac:dyDescent="0.2">
      <c r="B110" s="29"/>
      <c r="D110" s="140" t="s">
        <v>147</v>
      </c>
      <c r="F110" s="141" t="s">
        <v>154</v>
      </c>
      <c r="L110" s="29"/>
      <c r="M110" s="142"/>
      <c r="T110" s="49"/>
      <c r="AK110" s="17" t="s">
        <v>147</v>
      </c>
      <c r="AL110" s="17" t="s">
        <v>77</v>
      </c>
    </row>
    <row r="111" spans="2:56" s="12" customFormat="1" ht="30.6" x14ac:dyDescent="0.2">
      <c r="B111" s="143"/>
      <c r="D111" s="144" t="s">
        <v>149</v>
      </c>
      <c r="E111" s="145" t="s">
        <v>3</v>
      </c>
      <c r="F111" s="146" t="s">
        <v>1342</v>
      </c>
      <c r="H111" s="147">
        <v>22.566000000000003</v>
      </c>
      <c r="L111" s="143"/>
      <c r="M111" s="148"/>
      <c r="T111" s="149"/>
      <c r="AK111" s="145" t="s">
        <v>149</v>
      </c>
      <c r="AL111" s="145" t="s">
        <v>77</v>
      </c>
      <c r="AM111" s="12" t="s">
        <v>77</v>
      </c>
      <c r="AN111" s="12" t="s">
        <v>30</v>
      </c>
      <c r="AO111" s="12" t="s">
        <v>68</v>
      </c>
      <c r="AP111" s="145" t="s">
        <v>139</v>
      </c>
    </row>
    <row r="112" spans="2:56" s="13" customFormat="1" x14ac:dyDescent="0.2">
      <c r="B112" s="150"/>
      <c r="D112" s="144" t="s">
        <v>149</v>
      </c>
      <c r="E112" s="151" t="s">
        <v>3</v>
      </c>
      <c r="F112" s="152" t="s">
        <v>151</v>
      </c>
      <c r="H112" s="153">
        <v>22.566000000000003</v>
      </c>
      <c r="L112" s="150"/>
      <c r="M112" s="154"/>
      <c r="T112" s="155"/>
      <c r="AK112" s="151" t="s">
        <v>149</v>
      </c>
      <c r="AL112" s="151" t="s">
        <v>77</v>
      </c>
      <c r="AM112" s="13" t="s">
        <v>146</v>
      </c>
      <c r="AN112" s="13" t="s">
        <v>30</v>
      </c>
      <c r="AO112" s="13" t="s">
        <v>75</v>
      </c>
      <c r="AP112" s="151" t="s">
        <v>139</v>
      </c>
    </row>
    <row r="113" spans="2:56" s="1" customFormat="1" ht="55.5" customHeight="1" x14ac:dyDescent="0.2">
      <c r="B113" s="127"/>
      <c r="C113" s="128" t="s">
        <v>177</v>
      </c>
      <c r="D113" s="128" t="s">
        <v>141</v>
      </c>
      <c r="E113" s="129" t="s">
        <v>163</v>
      </c>
      <c r="F113" s="130" t="s">
        <v>164</v>
      </c>
      <c r="G113" s="131" t="s">
        <v>144</v>
      </c>
      <c r="H113" s="132">
        <v>22.566000000000003</v>
      </c>
      <c r="I113" s="133">
        <v>582</v>
      </c>
      <c r="J113" s="133">
        <f>ROUND(I113*H113,2)</f>
        <v>13133.41</v>
      </c>
      <c r="K113" s="130" t="s">
        <v>145</v>
      </c>
      <c r="L113" s="29"/>
      <c r="M113" s="134" t="s">
        <v>3</v>
      </c>
      <c r="N113" s="135" t="s">
        <v>39</v>
      </c>
      <c r="O113" s="136">
        <v>1.35</v>
      </c>
      <c r="P113" s="136">
        <f>O113*H113</f>
        <v>30.464100000000006</v>
      </c>
      <c r="Q113" s="136">
        <v>0</v>
      </c>
      <c r="R113" s="136">
        <f>Q113*H113</f>
        <v>0</v>
      </c>
      <c r="S113" s="136">
        <v>0.32500000000000001</v>
      </c>
      <c r="T113" s="137">
        <f>S113*H113</f>
        <v>7.3339500000000006</v>
      </c>
      <c r="AI113" s="138" t="s">
        <v>146</v>
      </c>
      <c r="AK113" s="138" t="s">
        <v>141</v>
      </c>
      <c r="AL113" s="138" t="s">
        <v>77</v>
      </c>
      <c r="AP113" s="17" t="s">
        <v>139</v>
      </c>
      <c r="AV113" s="139">
        <f>IF(N113="základní",J113,0)</f>
        <v>13133.41</v>
      </c>
      <c r="AW113" s="139">
        <f>IF(N113="snížená",J113,0)</f>
        <v>0</v>
      </c>
      <c r="AX113" s="139">
        <f>IF(N113="zákl. přenesená",J113,0)</f>
        <v>0</v>
      </c>
      <c r="AY113" s="139">
        <f>IF(N113="sníž. přenesená",J113,0)</f>
        <v>0</v>
      </c>
      <c r="AZ113" s="139">
        <f>IF(N113="nulová",J113,0)</f>
        <v>0</v>
      </c>
      <c r="BA113" s="17" t="s">
        <v>75</v>
      </c>
      <c r="BB113" s="139">
        <f>ROUND(I113*H113,2)</f>
        <v>13133.41</v>
      </c>
      <c r="BC113" s="17" t="s">
        <v>146</v>
      </c>
      <c r="BD113" s="138" t="s">
        <v>181</v>
      </c>
    </row>
    <row r="114" spans="2:56" s="1" customFormat="1" x14ac:dyDescent="0.2">
      <c r="B114" s="29"/>
      <c r="D114" s="140" t="s">
        <v>147</v>
      </c>
      <c r="F114" s="141" t="s">
        <v>166</v>
      </c>
      <c r="L114" s="29"/>
      <c r="M114" s="142"/>
      <c r="T114" s="49"/>
      <c r="AK114" s="17" t="s">
        <v>147</v>
      </c>
      <c r="AL114" s="17" t="s">
        <v>77</v>
      </c>
    </row>
    <row r="115" spans="2:56" s="12" customFormat="1" ht="30.6" x14ac:dyDescent="0.2">
      <c r="B115" s="143"/>
      <c r="D115" s="144" t="s">
        <v>149</v>
      </c>
      <c r="E115" s="145" t="s">
        <v>3</v>
      </c>
      <c r="F115" s="146" t="s">
        <v>1342</v>
      </c>
      <c r="H115" s="147">
        <v>22.566000000000003</v>
      </c>
      <c r="L115" s="143"/>
      <c r="M115" s="148"/>
      <c r="T115" s="149"/>
      <c r="AK115" s="145" t="s">
        <v>149</v>
      </c>
      <c r="AL115" s="145" t="s">
        <v>77</v>
      </c>
      <c r="AM115" s="12" t="s">
        <v>77</v>
      </c>
      <c r="AN115" s="12" t="s">
        <v>30</v>
      </c>
      <c r="AO115" s="12" t="s">
        <v>68</v>
      </c>
      <c r="AP115" s="145" t="s">
        <v>139</v>
      </c>
    </row>
    <row r="116" spans="2:56" s="13" customFormat="1" x14ac:dyDescent="0.2">
      <c r="B116" s="150"/>
      <c r="D116" s="144" t="s">
        <v>149</v>
      </c>
      <c r="E116" s="151" t="s">
        <v>3</v>
      </c>
      <c r="F116" s="152" t="s">
        <v>151</v>
      </c>
      <c r="H116" s="153">
        <v>22.566000000000003</v>
      </c>
      <c r="L116" s="150"/>
      <c r="M116" s="154"/>
      <c r="T116" s="155"/>
      <c r="AK116" s="151" t="s">
        <v>149</v>
      </c>
      <c r="AL116" s="151" t="s">
        <v>77</v>
      </c>
      <c r="AM116" s="13" t="s">
        <v>146</v>
      </c>
      <c r="AN116" s="13" t="s">
        <v>30</v>
      </c>
      <c r="AO116" s="13" t="s">
        <v>75</v>
      </c>
      <c r="AP116" s="151" t="s">
        <v>139</v>
      </c>
    </row>
    <row r="117" spans="2:56" s="1" customFormat="1" ht="66.75" customHeight="1" x14ac:dyDescent="0.2">
      <c r="B117" s="127"/>
      <c r="C117" s="128" t="s">
        <v>165</v>
      </c>
      <c r="D117" s="128" t="s">
        <v>141</v>
      </c>
      <c r="E117" s="129" t="s">
        <v>168</v>
      </c>
      <c r="F117" s="130" t="s">
        <v>169</v>
      </c>
      <c r="G117" s="131" t="s">
        <v>144</v>
      </c>
      <c r="H117" s="132">
        <v>0</v>
      </c>
      <c r="I117" s="133">
        <v>48</v>
      </c>
      <c r="J117" s="133">
        <f>ROUND(I117*H117,2)</f>
        <v>0</v>
      </c>
      <c r="K117" s="130" t="s">
        <v>145</v>
      </c>
      <c r="L117" s="29"/>
      <c r="M117" s="134" t="s">
        <v>3</v>
      </c>
      <c r="N117" s="135" t="s">
        <v>39</v>
      </c>
      <c r="O117" s="136">
        <v>0.10199999999999999</v>
      </c>
      <c r="P117" s="136">
        <f>O117*H117</f>
        <v>0</v>
      </c>
      <c r="Q117" s="136">
        <v>0</v>
      </c>
      <c r="R117" s="136">
        <f>Q117*H117</f>
        <v>0</v>
      </c>
      <c r="S117" s="136">
        <v>0.28999999999999998</v>
      </c>
      <c r="T117" s="137">
        <f>S117*H117</f>
        <v>0</v>
      </c>
      <c r="AI117" s="138" t="s">
        <v>146</v>
      </c>
      <c r="AK117" s="138" t="s">
        <v>141</v>
      </c>
      <c r="AL117" s="138" t="s">
        <v>77</v>
      </c>
      <c r="AP117" s="17" t="s">
        <v>139</v>
      </c>
      <c r="AV117" s="139">
        <f>IF(N117="základní",J117,0)</f>
        <v>0</v>
      </c>
      <c r="AW117" s="139">
        <f>IF(N117="snížená",J117,0)</f>
        <v>0</v>
      </c>
      <c r="AX117" s="139">
        <f>IF(N117="zákl. přenesená",J117,0)</f>
        <v>0</v>
      </c>
      <c r="AY117" s="139">
        <f>IF(N117="sníž. přenesená",J117,0)</f>
        <v>0</v>
      </c>
      <c r="AZ117" s="139">
        <f>IF(N117="nulová",J117,0)</f>
        <v>0</v>
      </c>
      <c r="BA117" s="17" t="s">
        <v>75</v>
      </c>
      <c r="BB117" s="139">
        <f>ROUND(I117*H117,2)</f>
        <v>0</v>
      </c>
      <c r="BC117" s="17" t="s">
        <v>146</v>
      </c>
      <c r="BD117" s="138" t="s">
        <v>230</v>
      </c>
    </row>
    <row r="118" spans="2:56" s="1" customFormat="1" x14ac:dyDescent="0.2">
      <c r="B118" s="29"/>
      <c r="D118" s="140" t="s">
        <v>147</v>
      </c>
      <c r="F118" s="141" t="s">
        <v>171</v>
      </c>
      <c r="L118" s="29"/>
      <c r="M118" s="142"/>
      <c r="T118" s="49"/>
      <c r="AK118" s="17" t="s">
        <v>147</v>
      </c>
      <c r="AL118" s="17" t="s">
        <v>77</v>
      </c>
    </row>
    <row r="119" spans="2:56" s="12" customFormat="1" x14ac:dyDescent="0.2">
      <c r="B119" s="143"/>
      <c r="D119" s="144" t="s">
        <v>149</v>
      </c>
      <c r="E119" s="145" t="s">
        <v>3</v>
      </c>
      <c r="F119" s="146" t="s">
        <v>715</v>
      </c>
      <c r="H119" s="147">
        <v>50</v>
      </c>
      <c r="L119" s="143"/>
      <c r="M119" s="148"/>
      <c r="T119" s="149"/>
      <c r="AK119" s="145" t="s">
        <v>149</v>
      </c>
      <c r="AL119" s="145" t="s">
        <v>77</v>
      </c>
      <c r="AM119" s="12" t="s">
        <v>77</v>
      </c>
      <c r="AN119" s="12" t="s">
        <v>30</v>
      </c>
      <c r="AO119" s="12" t="s">
        <v>68</v>
      </c>
      <c r="AP119" s="145" t="s">
        <v>139</v>
      </c>
    </row>
    <row r="120" spans="2:56" s="13" customFormat="1" x14ac:dyDescent="0.2">
      <c r="B120" s="150"/>
      <c r="D120" s="144" t="s">
        <v>149</v>
      </c>
      <c r="E120" s="151" t="s">
        <v>3</v>
      </c>
      <c r="F120" s="152" t="s">
        <v>151</v>
      </c>
      <c r="H120" s="153">
        <v>50</v>
      </c>
      <c r="L120" s="150"/>
      <c r="M120" s="154"/>
      <c r="T120" s="155"/>
      <c r="AK120" s="151" t="s">
        <v>149</v>
      </c>
      <c r="AL120" s="151" t="s">
        <v>77</v>
      </c>
      <c r="AM120" s="13" t="s">
        <v>146</v>
      </c>
      <c r="AN120" s="13" t="s">
        <v>30</v>
      </c>
      <c r="AO120" s="13" t="s">
        <v>75</v>
      </c>
      <c r="AP120" s="151" t="s">
        <v>139</v>
      </c>
    </row>
    <row r="121" spans="2:56" s="1" customFormat="1" ht="66.75" customHeight="1" x14ac:dyDescent="0.2">
      <c r="B121" s="127"/>
      <c r="C121" s="128" t="s">
        <v>192</v>
      </c>
      <c r="D121" s="128" t="s">
        <v>141</v>
      </c>
      <c r="E121" s="129" t="s">
        <v>173</v>
      </c>
      <c r="F121" s="130" t="s">
        <v>174</v>
      </c>
      <c r="G121" s="131" t="s">
        <v>144</v>
      </c>
      <c r="H121" s="132">
        <v>22.566000000000003</v>
      </c>
      <c r="I121" s="133">
        <v>57</v>
      </c>
      <c r="J121" s="133">
        <f>ROUND(I121*H121,2)</f>
        <v>1286.26</v>
      </c>
      <c r="K121" s="130" t="s">
        <v>145</v>
      </c>
      <c r="L121" s="29"/>
      <c r="M121" s="134" t="s">
        <v>3</v>
      </c>
      <c r="N121" s="135" t="s">
        <v>39</v>
      </c>
      <c r="O121" s="136">
        <v>0.108</v>
      </c>
      <c r="P121" s="136">
        <f>O121*H121</f>
        <v>2.4371280000000004</v>
      </c>
      <c r="Q121" s="136">
        <v>0</v>
      </c>
      <c r="R121" s="136">
        <f>Q121*H121</f>
        <v>0</v>
      </c>
      <c r="S121" s="136">
        <v>0.22</v>
      </c>
      <c r="T121" s="137">
        <f>S121*H121</f>
        <v>4.9645200000000003</v>
      </c>
      <c r="AI121" s="138" t="s">
        <v>146</v>
      </c>
      <c r="AK121" s="138" t="s">
        <v>141</v>
      </c>
      <c r="AL121" s="138" t="s">
        <v>77</v>
      </c>
      <c r="AP121" s="17" t="s">
        <v>139</v>
      </c>
      <c r="AV121" s="139">
        <f>IF(N121="základní",J121,0)</f>
        <v>1286.26</v>
      </c>
      <c r="AW121" s="139">
        <f>IF(N121="snížená",J121,0)</f>
        <v>0</v>
      </c>
      <c r="AX121" s="139">
        <f>IF(N121="zákl. přenesená",J121,0)</f>
        <v>0</v>
      </c>
      <c r="AY121" s="139">
        <f>IF(N121="sníž. přenesená",J121,0)</f>
        <v>0</v>
      </c>
      <c r="AZ121" s="139">
        <f>IF(N121="nulová",J121,0)</f>
        <v>0</v>
      </c>
      <c r="BA121" s="17" t="s">
        <v>75</v>
      </c>
      <c r="BB121" s="139">
        <f>ROUND(I121*H121,2)</f>
        <v>1286.26</v>
      </c>
      <c r="BC121" s="17" t="s">
        <v>146</v>
      </c>
      <c r="BD121" s="138" t="s">
        <v>186</v>
      </c>
    </row>
    <row r="122" spans="2:56" s="1" customFormat="1" x14ac:dyDescent="0.2">
      <c r="B122" s="29"/>
      <c r="D122" s="140" t="s">
        <v>147</v>
      </c>
      <c r="F122" s="141" t="s">
        <v>176</v>
      </c>
      <c r="L122" s="29"/>
      <c r="M122" s="142"/>
      <c r="T122" s="49"/>
      <c r="AK122" s="17" t="s">
        <v>147</v>
      </c>
      <c r="AL122" s="17" t="s">
        <v>77</v>
      </c>
    </row>
    <row r="123" spans="2:56" s="12" customFormat="1" ht="30.6" x14ac:dyDescent="0.2">
      <c r="B123" s="143"/>
      <c r="D123" s="144" t="s">
        <v>149</v>
      </c>
      <c r="E123" s="145" t="s">
        <v>3</v>
      </c>
      <c r="F123" s="146" t="s">
        <v>1342</v>
      </c>
      <c r="H123" s="147">
        <v>22.566000000000003</v>
      </c>
      <c r="L123" s="143"/>
      <c r="M123" s="148"/>
      <c r="T123" s="149"/>
      <c r="AK123" s="145" t="s">
        <v>149</v>
      </c>
      <c r="AL123" s="145" t="s">
        <v>77</v>
      </c>
      <c r="AM123" s="12" t="s">
        <v>77</v>
      </c>
      <c r="AN123" s="12" t="s">
        <v>30</v>
      </c>
      <c r="AO123" s="12" t="s">
        <v>68</v>
      </c>
      <c r="AP123" s="145" t="s">
        <v>139</v>
      </c>
    </row>
    <row r="124" spans="2:56" s="13" customFormat="1" x14ac:dyDescent="0.2">
      <c r="B124" s="150"/>
      <c r="D124" s="144" t="s">
        <v>149</v>
      </c>
      <c r="E124" s="151" t="s">
        <v>3</v>
      </c>
      <c r="F124" s="152" t="s">
        <v>151</v>
      </c>
      <c r="H124" s="153">
        <v>22.566000000000003</v>
      </c>
      <c r="L124" s="150"/>
      <c r="M124" s="154"/>
      <c r="T124" s="155"/>
      <c r="AK124" s="151" t="s">
        <v>149</v>
      </c>
      <c r="AL124" s="151" t="s">
        <v>77</v>
      </c>
      <c r="AM124" s="13" t="s">
        <v>146</v>
      </c>
      <c r="AN124" s="13" t="s">
        <v>30</v>
      </c>
      <c r="AO124" s="13" t="s">
        <v>75</v>
      </c>
      <c r="AP124" s="151" t="s">
        <v>139</v>
      </c>
    </row>
    <row r="125" spans="2:56" s="1" customFormat="1" ht="44.25" customHeight="1" x14ac:dyDescent="0.2">
      <c r="B125" s="127"/>
      <c r="C125" s="128" t="s">
        <v>170</v>
      </c>
      <c r="D125" s="128" t="s">
        <v>141</v>
      </c>
      <c r="E125" s="129" t="s">
        <v>717</v>
      </c>
      <c r="F125" s="130" t="s">
        <v>718</v>
      </c>
      <c r="G125" s="131" t="s">
        <v>180</v>
      </c>
      <c r="H125" s="132">
        <v>0</v>
      </c>
      <c r="I125" s="133">
        <v>63</v>
      </c>
      <c r="J125" s="133">
        <f>ROUND(I125*H125,2)</f>
        <v>0</v>
      </c>
      <c r="K125" s="130" t="s">
        <v>145</v>
      </c>
      <c r="L125" s="29"/>
      <c r="M125" s="134" t="s">
        <v>3</v>
      </c>
      <c r="N125" s="135" t="s">
        <v>39</v>
      </c>
      <c r="O125" s="136">
        <v>0.14699999999999999</v>
      </c>
      <c r="P125" s="136">
        <f>O125*H125</f>
        <v>0</v>
      </c>
      <c r="Q125" s="136">
        <v>0</v>
      </c>
      <c r="R125" s="136">
        <f>Q125*H125</f>
        <v>0</v>
      </c>
      <c r="S125" s="136">
        <v>0.115</v>
      </c>
      <c r="T125" s="137">
        <f>S125*H125</f>
        <v>0</v>
      </c>
      <c r="AI125" s="138" t="s">
        <v>146</v>
      </c>
      <c r="AK125" s="138" t="s">
        <v>141</v>
      </c>
      <c r="AL125" s="138" t="s">
        <v>77</v>
      </c>
      <c r="AP125" s="17" t="s">
        <v>139</v>
      </c>
      <c r="AV125" s="139">
        <f>IF(N125="základní",J125,0)</f>
        <v>0</v>
      </c>
      <c r="AW125" s="139">
        <f>IF(N125="snížená",J125,0)</f>
        <v>0</v>
      </c>
      <c r="AX125" s="139">
        <f>IF(N125="zákl. přenesená",J125,0)</f>
        <v>0</v>
      </c>
      <c r="AY125" s="139">
        <f>IF(N125="sníž. přenesená",J125,0)</f>
        <v>0</v>
      </c>
      <c r="AZ125" s="139">
        <f>IF(N125="nulová",J125,0)</f>
        <v>0</v>
      </c>
      <c r="BA125" s="17" t="s">
        <v>75</v>
      </c>
      <c r="BB125" s="139">
        <f>ROUND(I125*H125,2)</f>
        <v>0</v>
      </c>
      <c r="BC125" s="17" t="s">
        <v>146</v>
      </c>
      <c r="BD125" s="138" t="s">
        <v>196</v>
      </c>
    </row>
    <row r="126" spans="2:56" s="1" customFormat="1" x14ac:dyDescent="0.2">
      <c r="B126" s="29"/>
      <c r="D126" s="140" t="s">
        <v>147</v>
      </c>
      <c r="F126" s="141" t="s">
        <v>719</v>
      </c>
      <c r="L126" s="29"/>
      <c r="M126" s="142"/>
      <c r="T126" s="49"/>
      <c r="AK126" s="17" t="s">
        <v>147</v>
      </c>
      <c r="AL126" s="17" t="s">
        <v>77</v>
      </c>
    </row>
    <row r="127" spans="2:56" s="12" customFormat="1" x14ac:dyDescent="0.2">
      <c r="B127" s="143"/>
      <c r="D127" s="144" t="s">
        <v>149</v>
      </c>
      <c r="E127" s="145" t="s">
        <v>3</v>
      </c>
      <c r="F127" s="146" t="s">
        <v>720</v>
      </c>
      <c r="H127" s="147">
        <v>20.399999999999999</v>
      </c>
      <c r="L127" s="143"/>
      <c r="M127" s="148"/>
      <c r="T127" s="149"/>
      <c r="AK127" s="145" t="s">
        <v>149</v>
      </c>
      <c r="AL127" s="145" t="s">
        <v>77</v>
      </c>
      <c r="AM127" s="12" t="s">
        <v>77</v>
      </c>
      <c r="AN127" s="12" t="s">
        <v>30</v>
      </c>
      <c r="AO127" s="12" t="s">
        <v>68</v>
      </c>
      <c r="AP127" s="145" t="s">
        <v>139</v>
      </c>
    </row>
    <row r="128" spans="2:56" s="13" customFormat="1" x14ac:dyDescent="0.2">
      <c r="B128" s="150"/>
      <c r="D128" s="144" t="s">
        <v>149</v>
      </c>
      <c r="E128" s="151" t="s">
        <v>3</v>
      </c>
      <c r="F128" s="152" t="s">
        <v>151</v>
      </c>
      <c r="H128" s="153">
        <v>20.399999999999999</v>
      </c>
      <c r="L128" s="150"/>
      <c r="M128" s="154"/>
      <c r="T128" s="155"/>
      <c r="AK128" s="151" t="s">
        <v>149</v>
      </c>
      <c r="AL128" s="151" t="s">
        <v>77</v>
      </c>
      <c r="AM128" s="13" t="s">
        <v>146</v>
      </c>
      <c r="AN128" s="13" t="s">
        <v>30</v>
      </c>
      <c r="AO128" s="13" t="s">
        <v>75</v>
      </c>
      <c r="AP128" s="151" t="s">
        <v>139</v>
      </c>
    </row>
    <row r="129" spans="2:56" s="1" customFormat="1" ht="37.950000000000003" customHeight="1" x14ac:dyDescent="0.2">
      <c r="B129" s="127"/>
      <c r="C129" s="128" t="s">
        <v>204</v>
      </c>
      <c r="D129" s="128" t="s">
        <v>141</v>
      </c>
      <c r="E129" s="129" t="s">
        <v>721</v>
      </c>
      <c r="F129" s="130" t="s">
        <v>722</v>
      </c>
      <c r="G129" s="131" t="s">
        <v>195</v>
      </c>
      <c r="H129" s="132">
        <v>3.9</v>
      </c>
      <c r="I129" s="133">
        <v>383</v>
      </c>
      <c r="J129" s="133">
        <f>ROUND(I129*H129,2)</f>
        <v>1493.7</v>
      </c>
      <c r="K129" s="130" t="s">
        <v>145</v>
      </c>
      <c r="L129" s="29"/>
      <c r="M129" s="134" t="s">
        <v>3</v>
      </c>
      <c r="N129" s="135" t="s">
        <v>39</v>
      </c>
      <c r="O129" s="136">
        <v>1.548</v>
      </c>
      <c r="P129" s="136">
        <f>O129*H129</f>
        <v>6.0372000000000003</v>
      </c>
      <c r="Q129" s="136">
        <v>0</v>
      </c>
      <c r="R129" s="136">
        <f>Q129*H129</f>
        <v>0</v>
      </c>
      <c r="S129" s="136">
        <v>0</v>
      </c>
      <c r="T129" s="137">
        <f>S129*H129</f>
        <v>0</v>
      </c>
      <c r="AI129" s="138" t="s">
        <v>146</v>
      </c>
      <c r="AK129" s="138" t="s">
        <v>141</v>
      </c>
      <c r="AL129" s="138" t="s">
        <v>77</v>
      </c>
      <c r="AP129" s="17" t="s">
        <v>139</v>
      </c>
      <c r="AV129" s="139">
        <f>IF(N129="základní",J129,0)</f>
        <v>1493.7</v>
      </c>
      <c r="AW129" s="139">
        <f>IF(N129="snížená",J129,0)</f>
        <v>0</v>
      </c>
      <c r="AX129" s="139">
        <f>IF(N129="zákl. přenesená",J129,0)</f>
        <v>0</v>
      </c>
      <c r="AY129" s="139">
        <f>IF(N129="sníž. přenesená",J129,0)</f>
        <v>0</v>
      </c>
      <c r="AZ129" s="139">
        <f>IF(N129="nulová",J129,0)</f>
        <v>0</v>
      </c>
      <c r="BA129" s="17" t="s">
        <v>75</v>
      </c>
      <c r="BB129" s="139">
        <f>ROUND(I129*H129,2)</f>
        <v>1493.7</v>
      </c>
      <c r="BC129" s="17" t="s">
        <v>146</v>
      </c>
      <c r="BD129" s="138" t="s">
        <v>200</v>
      </c>
    </row>
    <row r="130" spans="2:56" s="1" customFormat="1" x14ac:dyDescent="0.2">
      <c r="B130" s="29"/>
      <c r="D130" s="140" t="s">
        <v>147</v>
      </c>
      <c r="F130" s="141" t="s">
        <v>723</v>
      </c>
      <c r="L130" s="29"/>
      <c r="M130" s="142"/>
      <c r="T130" s="49"/>
      <c r="AK130" s="17" t="s">
        <v>147</v>
      </c>
      <c r="AL130" s="17" t="s">
        <v>77</v>
      </c>
    </row>
    <row r="131" spans="2:56" s="12" customFormat="1" x14ac:dyDescent="0.2">
      <c r="B131" s="143"/>
      <c r="D131" s="144" t="s">
        <v>149</v>
      </c>
      <c r="E131" s="145" t="s">
        <v>3</v>
      </c>
      <c r="F131" s="146" t="s">
        <v>724</v>
      </c>
      <c r="H131" s="147">
        <v>3.9</v>
      </c>
      <c r="L131" s="143"/>
      <c r="M131" s="148"/>
      <c r="T131" s="149"/>
      <c r="AK131" s="145" t="s">
        <v>149</v>
      </c>
      <c r="AL131" s="145" t="s">
        <v>77</v>
      </c>
      <c r="AM131" s="12" t="s">
        <v>77</v>
      </c>
      <c r="AN131" s="12" t="s">
        <v>30</v>
      </c>
      <c r="AO131" s="12" t="s">
        <v>68</v>
      </c>
      <c r="AP131" s="145" t="s">
        <v>139</v>
      </c>
    </row>
    <row r="132" spans="2:56" s="13" customFormat="1" x14ac:dyDescent="0.2">
      <c r="B132" s="150"/>
      <c r="D132" s="144" t="s">
        <v>149</v>
      </c>
      <c r="E132" s="151" t="s">
        <v>3</v>
      </c>
      <c r="F132" s="152" t="s">
        <v>151</v>
      </c>
      <c r="H132" s="153">
        <v>3.9</v>
      </c>
      <c r="L132" s="150"/>
      <c r="M132" s="154"/>
      <c r="T132" s="155"/>
      <c r="AK132" s="151" t="s">
        <v>149</v>
      </c>
      <c r="AL132" s="151" t="s">
        <v>77</v>
      </c>
      <c r="AM132" s="13" t="s">
        <v>146</v>
      </c>
      <c r="AN132" s="13" t="s">
        <v>30</v>
      </c>
      <c r="AO132" s="13" t="s">
        <v>75</v>
      </c>
      <c r="AP132" s="151" t="s">
        <v>139</v>
      </c>
    </row>
    <row r="133" spans="2:56" s="1" customFormat="1" ht="24.15" customHeight="1" x14ac:dyDescent="0.2">
      <c r="B133" s="127"/>
      <c r="C133" s="128" t="s">
        <v>175</v>
      </c>
      <c r="D133" s="128" t="s">
        <v>141</v>
      </c>
      <c r="E133" s="129" t="s">
        <v>725</v>
      </c>
      <c r="F133" s="130" t="s">
        <v>726</v>
      </c>
      <c r="G133" s="131" t="s">
        <v>144</v>
      </c>
      <c r="H133" s="132">
        <v>735.5</v>
      </c>
      <c r="I133" s="133">
        <v>12</v>
      </c>
      <c r="J133" s="133">
        <f>ROUND(I133*H133,2)</f>
        <v>8826</v>
      </c>
      <c r="K133" s="130" t="s">
        <v>145</v>
      </c>
      <c r="L133" s="29"/>
      <c r="M133" s="134" t="s">
        <v>3</v>
      </c>
      <c r="N133" s="135" t="s">
        <v>39</v>
      </c>
      <c r="O133" s="136">
        <v>1.4999999999999999E-2</v>
      </c>
      <c r="P133" s="136">
        <f>O133*H133</f>
        <v>11.032499999999999</v>
      </c>
      <c r="Q133" s="136">
        <v>0</v>
      </c>
      <c r="R133" s="136">
        <f>Q133*H133</f>
        <v>0</v>
      </c>
      <c r="S133" s="136">
        <v>0</v>
      </c>
      <c r="T133" s="137">
        <f>S133*H133</f>
        <v>0</v>
      </c>
      <c r="AI133" s="138" t="s">
        <v>146</v>
      </c>
      <c r="AK133" s="138" t="s">
        <v>141</v>
      </c>
      <c r="AL133" s="138" t="s">
        <v>77</v>
      </c>
      <c r="AP133" s="17" t="s">
        <v>139</v>
      </c>
      <c r="AV133" s="139">
        <f>IF(N133="základní",J133,0)</f>
        <v>8826</v>
      </c>
      <c r="AW133" s="139">
        <f>IF(N133="snížená",J133,0)</f>
        <v>0</v>
      </c>
      <c r="AX133" s="139">
        <f>IF(N133="zákl. přenesená",J133,0)</f>
        <v>0</v>
      </c>
      <c r="AY133" s="139">
        <f>IF(N133="sníž. přenesená",J133,0)</f>
        <v>0</v>
      </c>
      <c r="AZ133" s="139">
        <f>IF(N133="nulová",J133,0)</f>
        <v>0</v>
      </c>
      <c r="BA133" s="17" t="s">
        <v>75</v>
      </c>
      <c r="BB133" s="139">
        <f>ROUND(I133*H133,2)</f>
        <v>8826</v>
      </c>
      <c r="BC133" s="17" t="s">
        <v>146</v>
      </c>
      <c r="BD133" s="138" t="s">
        <v>272</v>
      </c>
    </row>
    <row r="134" spans="2:56" s="1" customFormat="1" x14ac:dyDescent="0.2">
      <c r="B134" s="29"/>
      <c r="D134" s="140" t="s">
        <v>147</v>
      </c>
      <c r="F134" s="141" t="s">
        <v>727</v>
      </c>
      <c r="L134" s="29"/>
      <c r="M134" s="142"/>
      <c r="T134" s="49"/>
      <c r="AK134" s="17" t="s">
        <v>147</v>
      </c>
      <c r="AL134" s="17" t="s">
        <v>77</v>
      </c>
    </row>
    <row r="135" spans="2:56" s="12" customFormat="1" x14ac:dyDescent="0.2">
      <c r="B135" s="143"/>
      <c r="D135" s="144" t="s">
        <v>149</v>
      </c>
      <c r="E135" s="145" t="s">
        <v>3</v>
      </c>
      <c r="F135" s="146" t="s">
        <v>728</v>
      </c>
      <c r="H135" s="147">
        <v>785.5</v>
      </c>
      <c r="L135" s="143"/>
      <c r="M135" s="148"/>
      <c r="T135" s="149"/>
      <c r="AK135" s="145" t="s">
        <v>149</v>
      </c>
      <c r="AL135" s="145" t="s">
        <v>77</v>
      </c>
      <c r="AM135" s="12" t="s">
        <v>77</v>
      </c>
      <c r="AN135" s="12" t="s">
        <v>30</v>
      </c>
      <c r="AO135" s="12" t="s">
        <v>68</v>
      </c>
      <c r="AP135" s="145" t="s">
        <v>139</v>
      </c>
    </row>
    <row r="136" spans="2:56" s="12" customFormat="1" x14ac:dyDescent="0.2">
      <c r="B136" s="143"/>
      <c r="D136" s="144" t="s">
        <v>149</v>
      </c>
      <c r="E136" s="145" t="s">
        <v>3</v>
      </c>
      <c r="F136" s="146" t="s">
        <v>729</v>
      </c>
      <c r="H136" s="147">
        <v>-50</v>
      </c>
      <c r="L136" s="143"/>
      <c r="M136" s="148"/>
      <c r="T136" s="149"/>
      <c r="AK136" s="145" t="s">
        <v>149</v>
      </c>
      <c r="AL136" s="145" t="s">
        <v>77</v>
      </c>
      <c r="AM136" s="12" t="s">
        <v>77</v>
      </c>
      <c r="AN136" s="12" t="s">
        <v>30</v>
      </c>
      <c r="AO136" s="12" t="s">
        <v>68</v>
      </c>
      <c r="AP136" s="145" t="s">
        <v>139</v>
      </c>
    </row>
    <row r="137" spans="2:56" s="13" customFormat="1" x14ac:dyDescent="0.2">
      <c r="B137" s="150"/>
      <c r="D137" s="144" t="s">
        <v>149</v>
      </c>
      <c r="E137" s="151" t="s">
        <v>3</v>
      </c>
      <c r="F137" s="152" t="s">
        <v>151</v>
      </c>
      <c r="H137" s="153">
        <v>735.5</v>
      </c>
      <c r="L137" s="150"/>
      <c r="M137" s="154"/>
      <c r="T137" s="155"/>
      <c r="AK137" s="151" t="s">
        <v>149</v>
      </c>
      <c r="AL137" s="151" t="s">
        <v>77</v>
      </c>
      <c r="AM137" s="13" t="s">
        <v>146</v>
      </c>
      <c r="AN137" s="13" t="s">
        <v>30</v>
      </c>
      <c r="AO137" s="13" t="s">
        <v>75</v>
      </c>
      <c r="AP137" s="151" t="s">
        <v>139</v>
      </c>
    </row>
    <row r="138" spans="2:56" s="1" customFormat="1" ht="33" customHeight="1" x14ac:dyDescent="0.2">
      <c r="B138" s="127"/>
      <c r="C138" s="128" t="s">
        <v>216</v>
      </c>
      <c r="D138" s="128" t="s">
        <v>141</v>
      </c>
      <c r="E138" s="129" t="s">
        <v>193</v>
      </c>
      <c r="F138" s="130" t="s">
        <v>194</v>
      </c>
      <c r="G138" s="131" t="s">
        <v>195</v>
      </c>
      <c r="H138" s="132">
        <v>113.89404999999999</v>
      </c>
      <c r="I138" s="133">
        <v>125</v>
      </c>
      <c r="J138" s="133">
        <f>ROUND(I138*H138,2)</f>
        <v>14236.76</v>
      </c>
      <c r="K138" s="130" t="s">
        <v>145</v>
      </c>
      <c r="L138" s="29"/>
      <c r="M138" s="134" t="s">
        <v>3</v>
      </c>
      <c r="N138" s="135" t="s">
        <v>39</v>
      </c>
      <c r="O138" s="136">
        <v>0.21199999999999999</v>
      </c>
      <c r="P138" s="136">
        <f>O138*H138</f>
        <v>24.145538599999998</v>
      </c>
      <c r="Q138" s="136">
        <v>0</v>
      </c>
      <c r="R138" s="136">
        <f>Q138*H138</f>
        <v>0</v>
      </c>
      <c r="S138" s="136">
        <v>0</v>
      </c>
      <c r="T138" s="137">
        <f>S138*H138</f>
        <v>0</v>
      </c>
      <c r="AI138" s="138" t="s">
        <v>146</v>
      </c>
      <c r="AK138" s="138" t="s">
        <v>141</v>
      </c>
      <c r="AL138" s="138" t="s">
        <v>77</v>
      </c>
      <c r="AP138" s="17" t="s">
        <v>139</v>
      </c>
      <c r="AV138" s="139">
        <f>IF(N138="základní",J138,0)</f>
        <v>14236.76</v>
      </c>
      <c r="AW138" s="139">
        <f>IF(N138="snížená",J138,0)</f>
        <v>0</v>
      </c>
      <c r="AX138" s="139">
        <f>IF(N138="zákl. přenesená",J138,0)</f>
        <v>0</v>
      </c>
      <c r="AY138" s="139">
        <f>IF(N138="sníž. přenesená",J138,0)</f>
        <v>0</v>
      </c>
      <c r="AZ138" s="139">
        <f>IF(N138="nulová",J138,0)</f>
        <v>0</v>
      </c>
      <c r="BA138" s="17" t="s">
        <v>75</v>
      </c>
      <c r="BB138" s="139">
        <f>ROUND(I138*H138,2)</f>
        <v>14236.76</v>
      </c>
      <c r="BC138" s="17" t="s">
        <v>146</v>
      </c>
      <c r="BD138" s="138" t="s">
        <v>207</v>
      </c>
    </row>
    <row r="139" spans="2:56" s="1" customFormat="1" x14ac:dyDescent="0.2">
      <c r="B139" s="29"/>
      <c r="D139" s="140" t="s">
        <v>147</v>
      </c>
      <c r="F139" s="141" t="s">
        <v>197</v>
      </c>
      <c r="L139" s="29"/>
      <c r="M139" s="142"/>
      <c r="T139" s="49"/>
      <c r="AK139" s="17" t="s">
        <v>147</v>
      </c>
      <c r="AL139" s="17" t="s">
        <v>77</v>
      </c>
    </row>
    <row r="140" spans="2:56" s="12" customFormat="1" ht="20.399999999999999" x14ac:dyDescent="0.2">
      <c r="B140" s="143"/>
      <c r="D140" s="144" t="s">
        <v>149</v>
      </c>
      <c r="E140" s="145" t="s">
        <v>3</v>
      </c>
      <c r="F140" s="146" t="s">
        <v>730</v>
      </c>
      <c r="H140" s="147">
        <v>77.043000000000006</v>
      </c>
      <c r="L140" s="143"/>
      <c r="M140" s="148"/>
      <c r="T140" s="149"/>
      <c r="AK140" s="145" t="s">
        <v>149</v>
      </c>
      <c r="AL140" s="145" t="s">
        <v>77</v>
      </c>
      <c r="AM140" s="12" t="s">
        <v>77</v>
      </c>
      <c r="AN140" s="12" t="s">
        <v>30</v>
      </c>
      <c r="AO140" s="12" t="s">
        <v>68</v>
      </c>
      <c r="AP140" s="145" t="s">
        <v>139</v>
      </c>
    </row>
    <row r="141" spans="2:56" s="12" customFormat="1" ht="20.399999999999999" x14ac:dyDescent="0.2">
      <c r="B141" s="143"/>
      <c r="D141" s="144" t="s">
        <v>149</v>
      </c>
      <c r="E141" s="145" t="s">
        <v>3</v>
      </c>
      <c r="F141" s="146" t="s">
        <v>731</v>
      </c>
      <c r="H141" s="147">
        <v>3.2850000000000001</v>
      </c>
      <c r="L141" s="143"/>
      <c r="M141" s="148"/>
      <c r="T141" s="149"/>
      <c r="AK141" s="145" t="s">
        <v>149</v>
      </c>
      <c r="AL141" s="145" t="s">
        <v>77</v>
      </c>
      <c r="AM141" s="12" t="s">
        <v>77</v>
      </c>
      <c r="AN141" s="12" t="s">
        <v>30</v>
      </c>
      <c r="AO141" s="12" t="s">
        <v>68</v>
      </c>
      <c r="AP141" s="145" t="s">
        <v>139</v>
      </c>
    </row>
    <row r="142" spans="2:56" s="12" customFormat="1" x14ac:dyDescent="0.2">
      <c r="B142" s="143"/>
      <c r="D142" s="144" t="s">
        <v>149</v>
      </c>
      <c r="E142" s="145" t="s">
        <v>3</v>
      </c>
      <c r="F142" s="146" t="s">
        <v>732</v>
      </c>
      <c r="H142" s="147">
        <v>0</v>
      </c>
      <c r="L142" s="143"/>
      <c r="M142" s="148"/>
      <c r="T142" s="149"/>
      <c r="AK142" s="145" t="s">
        <v>149</v>
      </c>
      <c r="AL142" s="145" t="s">
        <v>77</v>
      </c>
      <c r="AM142" s="12" t="s">
        <v>77</v>
      </c>
      <c r="AN142" s="12" t="s">
        <v>30</v>
      </c>
      <c r="AO142" s="12" t="s">
        <v>68</v>
      </c>
      <c r="AP142" s="145" t="s">
        <v>139</v>
      </c>
    </row>
    <row r="143" spans="2:56" s="12" customFormat="1" x14ac:dyDescent="0.2">
      <c r="B143" s="143"/>
      <c r="D143" s="144" t="s">
        <v>149</v>
      </c>
      <c r="E143" s="145" t="s">
        <v>3</v>
      </c>
      <c r="F143" s="146" t="s">
        <v>733</v>
      </c>
      <c r="H143" s="147">
        <v>0</v>
      </c>
      <c r="L143" s="143"/>
      <c r="M143" s="148"/>
      <c r="T143" s="149"/>
      <c r="AK143" s="145" t="s">
        <v>149</v>
      </c>
      <c r="AL143" s="145" t="s">
        <v>77</v>
      </c>
      <c r="AM143" s="12" t="s">
        <v>77</v>
      </c>
      <c r="AN143" s="12" t="s">
        <v>30</v>
      </c>
      <c r="AO143" s="12" t="s">
        <v>68</v>
      </c>
      <c r="AP143" s="145" t="s">
        <v>139</v>
      </c>
    </row>
    <row r="144" spans="2:56" s="12" customFormat="1" x14ac:dyDescent="0.2">
      <c r="B144" s="143"/>
      <c r="D144" s="144" t="s">
        <v>149</v>
      </c>
      <c r="E144" s="145" t="s">
        <v>3</v>
      </c>
      <c r="F144" s="146" t="s">
        <v>734</v>
      </c>
      <c r="H144" s="147">
        <v>0</v>
      </c>
      <c r="L144" s="143"/>
      <c r="M144" s="148"/>
      <c r="T144" s="149"/>
      <c r="AK144" s="145" t="s">
        <v>149</v>
      </c>
      <c r="AL144" s="145" t="s">
        <v>77</v>
      </c>
      <c r="AM144" s="12" t="s">
        <v>77</v>
      </c>
      <c r="AN144" s="12" t="s">
        <v>30</v>
      </c>
      <c r="AO144" s="12" t="s">
        <v>68</v>
      </c>
      <c r="AP144" s="145" t="s">
        <v>139</v>
      </c>
    </row>
    <row r="145" spans="2:56" s="12" customFormat="1" x14ac:dyDescent="0.2">
      <c r="B145" s="143"/>
      <c r="D145" s="144" t="s">
        <v>149</v>
      </c>
      <c r="E145" s="145" t="s">
        <v>3</v>
      </c>
      <c r="F145" s="146" t="s">
        <v>735</v>
      </c>
      <c r="H145" s="147">
        <v>0</v>
      </c>
      <c r="L145" s="143"/>
      <c r="M145" s="148"/>
      <c r="T145" s="149"/>
      <c r="AK145" s="145" t="s">
        <v>149</v>
      </c>
      <c r="AL145" s="145" t="s">
        <v>77</v>
      </c>
      <c r="AM145" s="12" t="s">
        <v>77</v>
      </c>
      <c r="AN145" s="12" t="s">
        <v>30</v>
      </c>
      <c r="AO145" s="12" t="s">
        <v>68</v>
      </c>
      <c r="AP145" s="145" t="s">
        <v>139</v>
      </c>
    </row>
    <row r="146" spans="2:56" s="12" customFormat="1" ht="30.6" x14ac:dyDescent="0.2">
      <c r="B146" s="143"/>
      <c r="D146" s="144" t="s">
        <v>149</v>
      </c>
      <c r="E146" s="145" t="s">
        <v>3</v>
      </c>
      <c r="F146" s="146" t="s">
        <v>736</v>
      </c>
      <c r="H146" s="147">
        <v>13.243</v>
      </c>
      <c r="L146" s="143"/>
      <c r="M146" s="148"/>
      <c r="T146" s="149"/>
      <c r="AK146" s="145" t="s">
        <v>149</v>
      </c>
      <c r="AL146" s="145" t="s">
        <v>77</v>
      </c>
      <c r="AM146" s="12" t="s">
        <v>77</v>
      </c>
      <c r="AN146" s="12" t="s">
        <v>30</v>
      </c>
      <c r="AO146" s="12" t="s">
        <v>68</v>
      </c>
      <c r="AP146" s="145" t="s">
        <v>139</v>
      </c>
    </row>
    <row r="147" spans="2:56" s="12" customFormat="1" ht="30.6" x14ac:dyDescent="0.2">
      <c r="B147" s="143"/>
      <c r="D147" s="144" t="s">
        <v>149</v>
      </c>
      <c r="E147" s="145" t="s">
        <v>3</v>
      </c>
      <c r="F147" s="146" t="s">
        <v>737</v>
      </c>
      <c r="H147" s="147">
        <v>6.133</v>
      </c>
      <c r="L147" s="143"/>
      <c r="M147" s="148"/>
      <c r="T147" s="149"/>
      <c r="AK147" s="145" t="s">
        <v>149</v>
      </c>
      <c r="AL147" s="145" t="s">
        <v>77</v>
      </c>
      <c r="AM147" s="12" t="s">
        <v>77</v>
      </c>
      <c r="AN147" s="12" t="s">
        <v>30</v>
      </c>
      <c r="AO147" s="12" t="s">
        <v>68</v>
      </c>
      <c r="AP147" s="145" t="s">
        <v>139</v>
      </c>
    </row>
    <row r="148" spans="2:56" s="12" customFormat="1" x14ac:dyDescent="0.2">
      <c r="B148" s="143"/>
      <c r="D148" s="144" t="s">
        <v>149</v>
      </c>
      <c r="E148" s="145" t="s">
        <v>3</v>
      </c>
      <c r="F148" s="146" t="s">
        <v>738</v>
      </c>
      <c r="H148" s="147">
        <v>0.8</v>
      </c>
      <c r="L148" s="143"/>
      <c r="M148" s="148"/>
      <c r="T148" s="149"/>
      <c r="AK148" s="145" t="s">
        <v>149</v>
      </c>
      <c r="AL148" s="145" t="s">
        <v>77</v>
      </c>
      <c r="AM148" s="12" t="s">
        <v>77</v>
      </c>
      <c r="AN148" s="12" t="s">
        <v>30</v>
      </c>
      <c r="AO148" s="12" t="s">
        <v>68</v>
      </c>
      <c r="AP148" s="145" t="s">
        <v>139</v>
      </c>
    </row>
    <row r="149" spans="2:56" s="12" customFormat="1" ht="40.799999999999997" x14ac:dyDescent="0.2">
      <c r="B149" s="143"/>
      <c r="D149" s="144" t="s">
        <v>149</v>
      </c>
      <c r="E149" s="145" t="s">
        <v>3</v>
      </c>
      <c r="F149" s="146" t="s">
        <v>739</v>
      </c>
      <c r="H149" s="147">
        <v>8.9719999999999995</v>
      </c>
      <c r="L149" s="143"/>
      <c r="M149" s="148"/>
      <c r="T149" s="149"/>
      <c r="AK149" s="145" t="s">
        <v>149</v>
      </c>
      <c r="AL149" s="145" t="s">
        <v>77</v>
      </c>
      <c r="AM149" s="12" t="s">
        <v>77</v>
      </c>
      <c r="AN149" s="12" t="s">
        <v>30</v>
      </c>
      <c r="AO149" s="12" t="s">
        <v>68</v>
      </c>
      <c r="AP149" s="145" t="s">
        <v>139</v>
      </c>
    </row>
    <row r="150" spans="2:56" s="12" customFormat="1" ht="30.6" x14ac:dyDescent="0.2">
      <c r="B150" s="143"/>
      <c r="D150" s="144" t="s">
        <v>149</v>
      </c>
      <c r="E150" s="145" t="s">
        <v>3</v>
      </c>
      <c r="F150" s="146" t="s">
        <v>740</v>
      </c>
      <c r="H150" s="147">
        <v>3.23</v>
      </c>
      <c r="L150" s="143"/>
      <c r="M150" s="148"/>
      <c r="T150" s="149"/>
      <c r="AK150" s="145" t="s">
        <v>149</v>
      </c>
      <c r="AL150" s="145" t="s">
        <v>77</v>
      </c>
      <c r="AM150" s="12" t="s">
        <v>77</v>
      </c>
      <c r="AN150" s="12" t="s">
        <v>30</v>
      </c>
      <c r="AO150" s="12" t="s">
        <v>68</v>
      </c>
      <c r="AP150" s="145" t="s">
        <v>139</v>
      </c>
    </row>
    <row r="151" spans="2:56" s="12" customFormat="1" x14ac:dyDescent="0.2">
      <c r="B151" s="143"/>
      <c r="D151" s="144" t="s">
        <v>149</v>
      </c>
      <c r="E151" s="145" t="s">
        <v>3</v>
      </c>
      <c r="F151" s="146" t="s">
        <v>741</v>
      </c>
      <c r="H151" s="147">
        <v>8.6880500000000005</v>
      </c>
      <c r="L151" s="143"/>
      <c r="M151" s="148"/>
      <c r="T151" s="149"/>
      <c r="AK151" s="145" t="s">
        <v>149</v>
      </c>
      <c r="AL151" s="145" t="s">
        <v>77</v>
      </c>
      <c r="AM151" s="12" t="s">
        <v>77</v>
      </c>
      <c r="AN151" s="12" t="s">
        <v>30</v>
      </c>
      <c r="AO151" s="12" t="s">
        <v>68</v>
      </c>
      <c r="AP151" s="145" t="s">
        <v>139</v>
      </c>
    </row>
    <row r="152" spans="2:56" s="12" customFormat="1" x14ac:dyDescent="0.2">
      <c r="B152" s="143"/>
      <c r="D152" s="144" t="s">
        <v>149</v>
      </c>
      <c r="E152" s="145" t="s">
        <v>3</v>
      </c>
      <c r="F152" s="146" t="s">
        <v>742</v>
      </c>
      <c r="H152" s="147"/>
      <c r="L152" s="143"/>
      <c r="M152" s="148"/>
      <c r="T152" s="149"/>
      <c r="AK152" s="145" t="s">
        <v>149</v>
      </c>
      <c r="AL152" s="145" t="s">
        <v>77</v>
      </c>
      <c r="AM152" s="12" t="s">
        <v>77</v>
      </c>
      <c r="AN152" s="12" t="s">
        <v>30</v>
      </c>
      <c r="AO152" s="12" t="s">
        <v>68</v>
      </c>
      <c r="AP152" s="145" t="s">
        <v>139</v>
      </c>
    </row>
    <row r="153" spans="2:56" s="12" customFormat="1" x14ac:dyDescent="0.2">
      <c r="B153" s="143"/>
      <c r="D153" s="144" t="s">
        <v>149</v>
      </c>
      <c r="E153" s="145" t="s">
        <v>3</v>
      </c>
      <c r="F153" s="146" t="s">
        <v>743</v>
      </c>
      <c r="H153" s="147">
        <v>-7.5</v>
      </c>
      <c r="L153" s="143"/>
      <c r="M153" s="148"/>
      <c r="T153" s="149"/>
      <c r="AK153" s="145" t="s">
        <v>149</v>
      </c>
      <c r="AL153" s="145" t="s">
        <v>77</v>
      </c>
      <c r="AM153" s="12" t="s">
        <v>77</v>
      </c>
      <c r="AN153" s="12" t="s">
        <v>30</v>
      </c>
      <c r="AO153" s="12" t="s">
        <v>68</v>
      </c>
      <c r="AP153" s="145" t="s">
        <v>139</v>
      </c>
    </row>
    <row r="154" spans="2:56" s="13" customFormat="1" x14ac:dyDescent="0.2">
      <c r="B154" s="150"/>
      <c r="D154" s="144" t="s">
        <v>149</v>
      </c>
      <c r="E154" s="151" t="s">
        <v>3</v>
      </c>
      <c r="F154" s="152" t="s">
        <v>151</v>
      </c>
      <c r="H154" s="153">
        <v>113.89404999999999</v>
      </c>
      <c r="L154" s="150"/>
      <c r="M154" s="154"/>
      <c r="T154" s="155"/>
      <c r="AK154" s="151" t="s">
        <v>149</v>
      </c>
      <c r="AL154" s="151" t="s">
        <v>77</v>
      </c>
      <c r="AM154" s="13" t="s">
        <v>146</v>
      </c>
      <c r="AN154" s="13" t="s">
        <v>30</v>
      </c>
      <c r="AO154" s="13" t="s">
        <v>75</v>
      </c>
      <c r="AP154" s="151" t="s">
        <v>139</v>
      </c>
    </row>
    <row r="155" spans="2:56" s="1" customFormat="1" ht="44.25" customHeight="1" x14ac:dyDescent="0.2">
      <c r="B155" s="127"/>
      <c r="C155" s="128" t="s">
        <v>181</v>
      </c>
      <c r="D155" s="128" t="s">
        <v>141</v>
      </c>
      <c r="E155" s="129" t="s">
        <v>744</v>
      </c>
      <c r="F155" s="130" t="s">
        <v>745</v>
      </c>
      <c r="G155" s="131" t="s">
        <v>195</v>
      </c>
      <c r="H155" s="132">
        <v>13.5</v>
      </c>
      <c r="I155" s="133">
        <v>832</v>
      </c>
      <c r="J155" s="133">
        <f>ROUND(I155*H155,2)</f>
        <v>11232</v>
      </c>
      <c r="K155" s="130" t="s">
        <v>145</v>
      </c>
      <c r="L155" s="29"/>
      <c r="M155" s="134" t="s">
        <v>3</v>
      </c>
      <c r="N155" s="135" t="s">
        <v>39</v>
      </c>
      <c r="O155" s="136">
        <v>1.72</v>
      </c>
      <c r="P155" s="136">
        <f>O155*H155</f>
        <v>23.22</v>
      </c>
      <c r="Q155" s="136">
        <v>0</v>
      </c>
      <c r="R155" s="136">
        <f>Q155*H155</f>
        <v>0</v>
      </c>
      <c r="S155" s="136">
        <v>0</v>
      </c>
      <c r="T155" s="137">
        <f>S155*H155</f>
        <v>0</v>
      </c>
      <c r="AI155" s="138" t="s">
        <v>146</v>
      </c>
      <c r="AK155" s="138" t="s">
        <v>141</v>
      </c>
      <c r="AL155" s="138" t="s">
        <v>77</v>
      </c>
      <c r="AP155" s="17" t="s">
        <v>139</v>
      </c>
      <c r="AV155" s="139">
        <f>IF(N155="základní",J155,0)</f>
        <v>11232</v>
      </c>
      <c r="AW155" s="139">
        <f>IF(N155="snížená",J155,0)</f>
        <v>0</v>
      </c>
      <c r="AX155" s="139">
        <f>IF(N155="zákl. přenesená",J155,0)</f>
        <v>0</v>
      </c>
      <c r="AY155" s="139">
        <f>IF(N155="sníž. přenesená",J155,0)</f>
        <v>0</v>
      </c>
      <c r="AZ155" s="139">
        <f>IF(N155="nulová",J155,0)</f>
        <v>0</v>
      </c>
      <c r="BA155" s="17" t="s">
        <v>75</v>
      </c>
      <c r="BB155" s="139">
        <f>ROUND(I155*H155,2)</f>
        <v>11232</v>
      </c>
      <c r="BC155" s="17" t="s">
        <v>146</v>
      </c>
      <c r="BD155" s="138" t="s">
        <v>298</v>
      </c>
    </row>
    <row r="156" spans="2:56" s="1" customFormat="1" x14ac:dyDescent="0.2">
      <c r="B156" s="29"/>
      <c r="D156" s="140" t="s">
        <v>147</v>
      </c>
      <c r="F156" s="141" t="s">
        <v>746</v>
      </c>
      <c r="L156" s="29"/>
      <c r="M156" s="142"/>
      <c r="T156" s="49"/>
      <c r="AK156" s="17" t="s">
        <v>147</v>
      </c>
      <c r="AL156" s="17" t="s">
        <v>77</v>
      </c>
    </row>
    <row r="157" spans="2:56" s="14" customFormat="1" x14ac:dyDescent="0.2">
      <c r="B157" s="156"/>
      <c r="D157" s="144" t="s">
        <v>149</v>
      </c>
      <c r="E157" s="157" t="s">
        <v>3</v>
      </c>
      <c r="F157" s="158" t="s">
        <v>202</v>
      </c>
      <c r="H157" s="157" t="s">
        <v>3</v>
      </c>
      <c r="L157" s="156"/>
      <c r="M157" s="159"/>
      <c r="T157" s="160"/>
      <c r="AK157" s="157" t="s">
        <v>149</v>
      </c>
      <c r="AL157" s="157" t="s">
        <v>77</v>
      </c>
      <c r="AM157" s="14" t="s">
        <v>75</v>
      </c>
      <c r="AN157" s="14" t="s">
        <v>30</v>
      </c>
      <c r="AO157" s="14" t="s">
        <v>68</v>
      </c>
      <c r="AP157" s="157" t="s">
        <v>139</v>
      </c>
    </row>
    <row r="158" spans="2:56" s="12" customFormat="1" x14ac:dyDescent="0.2">
      <c r="B158" s="143"/>
      <c r="D158" s="144" t="s">
        <v>149</v>
      </c>
      <c r="E158" s="145" t="s">
        <v>3</v>
      </c>
      <c r="F158" s="146" t="s">
        <v>747</v>
      </c>
      <c r="H158" s="147">
        <v>13.5</v>
      </c>
      <c r="L158" s="143"/>
      <c r="M158" s="148"/>
      <c r="T158" s="149"/>
      <c r="AK158" s="145" t="s">
        <v>149</v>
      </c>
      <c r="AL158" s="145" t="s">
        <v>77</v>
      </c>
      <c r="AM158" s="12" t="s">
        <v>77</v>
      </c>
      <c r="AN158" s="12" t="s">
        <v>30</v>
      </c>
      <c r="AO158" s="12" t="s">
        <v>68</v>
      </c>
      <c r="AP158" s="145" t="s">
        <v>139</v>
      </c>
    </row>
    <row r="159" spans="2:56" s="13" customFormat="1" x14ac:dyDescent="0.2">
      <c r="B159" s="150"/>
      <c r="D159" s="144" t="s">
        <v>149</v>
      </c>
      <c r="E159" s="151" t="s">
        <v>3</v>
      </c>
      <c r="F159" s="152" t="s">
        <v>151</v>
      </c>
      <c r="H159" s="153">
        <v>13.5</v>
      </c>
      <c r="L159" s="150"/>
      <c r="M159" s="154"/>
      <c r="T159" s="155"/>
      <c r="AK159" s="151" t="s">
        <v>149</v>
      </c>
      <c r="AL159" s="151" t="s">
        <v>77</v>
      </c>
      <c r="AM159" s="13" t="s">
        <v>146</v>
      </c>
      <c r="AN159" s="13" t="s">
        <v>30</v>
      </c>
      <c r="AO159" s="13" t="s">
        <v>75</v>
      </c>
      <c r="AP159" s="151" t="s">
        <v>139</v>
      </c>
    </row>
    <row r="160" spans="2:56" s="1" customFormat="1" ht="37.950000000000003" customHeight="1" x14ac:dyDescent="0.2">
      <c r="B160" s="127"/>
      <c r="C160" s="128" t="s">
        <v>9</v>
      </c>
      <c r="D160" s="128" t="s">
        <v>141</v>
      </c>
      <c r="E160" s="129" t="s">
        <v>211</v>
      </c>
      <c r="F160" s="130" t="s">
        <v>212</v>
      </c>
      <c r="G160" s="131" t="s">
        <v>144</v>
      </c>
      <c r="H160" s="132">
        <v>45</v>
      </c>
      <c r="I160" s="133">
        <v>114</v>
      </c>
      <c r="J160" s="133">
        <f>ROUND(I160*H160,2)</f>
        <v>5130</v>
      </c>
      <c r="K160" s="130" t="s">
        <v>145</v>
      </c>
      <c r="L160" s="29"/>
      <c r="M160" s="134" t="s">
        <v>3</v>
      </c>
      <c r="N160" s="135" t="s">
        <v>39</v>
      </c>
      <c r="O160" s="136">
        <v>0.23599999999999999</v>
      </c>
      <c r="P160" s="136">
        <f>O160*H160</f>
        <v>10.62</v>
      </c>
      <c r="Q160" s="136">
        <v>8.4000000000000003E-4</v>
      </c>
      <c r="R160" s="136">
        <f>Q160*H160</f>
        <v>3.78E-2</v>
      </c>
      <c r="S160" s="136">
        <v>0</v>
      </c>
      <c r="T160" s="137">
        <f>S160*H160</f>
        <v>0</v>
      </c>
      <c r="AI160" s="138" t="s">
        <v>146</v>
      </c>
      <c r="AK160" s="138" t="s">
        <v>141</v>
      </c>
      <c r="AL160" s="138" t="s">
        <v>77</v>
      </c>
      <c r="AP160" s="17" t="s">
        <v>139</v>
      </c>
      <c r="AV160" s="139">
        <f>IF(N160="základní",J160,0)</f>
        <v>5130</v>
      </c>
      <c r="AW160" s="139">
        <f>IF(N160="snížená",J160,0)</f>
        <v>0</v>
      </c>
      <c r="AX160" s="139">
        <f>IF(N160="zákl. přenesená",J160,0)</f>
        <v>0</v>
      </c>
      <c r="AY160" s="139">
        <f>IF(N160="sníž. přenesená",J160,0)</f>
        <v>0</v>
      </c>
      <c r="AZ160" s="139">
        <f>IF(N160="nulová",J160,0)</f>
        <v>0</v>
      </c>
      <c r="BA160" s="17" t="s">
        <v>75</v>
      </c>
      <c r="BB160" s="139">
        <f>ROUND(I160*H160,2)</f>
        <v>5130</v>
      </c>
      <c r="BC160" s="17" t="s">
        <v>146</v>
      </c>
      <c r="BD160" s="138" t="s">
        <v>219</v>
      </c>
    </row>
    <row r="161" spans="2:56" s="1" customFormat="1" x14ac:dyDescent="0.2">
      <c r="B161" s="29"/>
      <c r="D161" s="140" t="s">
        <v>147</v>
      </c>
      <c r="F161" s="141" t="s">
        <v>214</v>
      </c>
      <c r="L161" s="29"/>
      <c r="M161" s="142"/>
      <c r="T161" s="49"/>
      <c r="AK161" s="17" t="s">
        <v>147</v>
      </c>
      <c r="AL161" s="17" t="s">
        <v>77</v>
      </c>
    </row>
    <row r="162" spans="2:56" s="14" customFormat="1" x14ac:dyDescent="0.2">
      <c r="B162" s="156"/>
      <c r="D162" s="144" t="s">
        <v>149</v>
      </c>
      <c r="E162" s="157" t="s">
        <v>3</v>
      </c>
      <c r="F162" s="158" t="s">
        <v>202</v>
      </c>
      <c r="H162" s="157" t="s">
        <v>3</v>
      </c>
      <c r="L162" s="156"/>
      <c r="M162" s="159"/>
      <c r="T162" s="160"/>
      <c r="AK162" s="157" t="s">
        <v>149</v>
      </c>
      <c r="AL162" s="157" t="s">
        <v>77</v>
      </c>
      <c r="AM162" s="14" t="s">
        <v>75</v>
      </c>
      <c r="AN162" s="14" t="s">
        <v>30</v>
      </c>
      <c r="AO162" s="14" t="s">
        <v>68</v>
      </c>
      <c r="AP162" s="157" t="s">
        <v>139</v>
      </c>
    </row>
    <row r="163" spans="2:56" s="12" customFormat="1" x14ac:dyDescent="0.2">
      <c r="B163" s="143"/>
      <c r="D163" s="144" t="s">
        <v>149</v>
      </c>
      <c r="E163" s="145" t="s">
        <v>3</v>
      </c>
      <c r="F163" s="146" t="s">
        <v>748</v>
      </c>
      <c r="H163" s="147">
        <v>45</v>
      </c>
      <c r="L163" s="143"/>
      <c r="M163" s="148"/>
      <c r="T163" s="149"/>
      <c r="AK163" s="145" t="s">
        <v>149</v>
      </c>
      <c r="AL163" s="145" t="s">
        <v>77</v>
      </c>
      <c r="AM163" s="12" t="s">
        <v>77</v>
      </c>
      <c r="AN163" s="12" t="s">
        <v>30</v>
      </c>
      <c r="AO163" s="12" t="s">
        <v>68</v>
      </c>
      <c r="AP163" s="145" t="s">
        <v>139</v>
      </c>
    </row>
    <row r="164" spans="2:56" s="13" customFormat="1" x14ac:dyDescent="0.2">
      <c r="B164" s="150"/>
      <c r="D164" s="144" t="s">
        <v>149</v>
      </c>
      <c r="E164" s="151" t="s">
        <v>3</v>
      </c>
      <c r="F164" s="152" t="s">
        <v>151</v>
      </c>
      <c r="H164" s="153">
        <v>45</v>
      </c>
      <c r="L164" s="150"/>
      <c r="M164" s="154"/>
      <c r="T164" s="155"/>
      <c r="AK164" s="151" t="s">
        <v>149</v>
      </c>
      <c r="AL164" s="151" t="s">
        <v>77</v>
      </c>
      <c r="AM164" s="13" t="s">
        <v>146</v>
      </c>
      <c r="AN164" s="13" t="s">
        <v>30</v>
      </c>
      <c r="AO164" s="13" t="s">
        <v>75</v>
      </c>
      <c r="AP164" s="151" t="s">
        <v>139</v>
      </c>
    </row>
    <row r="165" spans="2:56" s="1" customFormat="1" ht="44.25" customHeight="1" x14ac:dyDescent="0.2">
      <c r="B165" s="127"/>
      <c r="C165" s="128" t="s">
        <v>230</v>
      </c>
      <c r="D165" s="128" t="s">
        <v>141</v>
      </c>
      <c r="E165" s="129" t="s">
        <v>217</v>
      </c>
      <c r="F165" s="130" t="s">
        <v>218</v>
      </c>
      <c r="G165" s="131" t="s">
        <v>144</v>
      </c>
      <c r="H165" s="132">
        <v>45</v>
      </c>
      <c r="I165" s="133">
        <v>63</v>
      </c>
      <c r="J165" s="133">
        <f>ROUND(I165*H165,2)</f>
        <v>2835</v>
      </c>
      <c r="K165" s="130" t="s">
        <v>145</v>
      </c>
      <c r="L165" s="29"/>
      <c r="M165" s="134" t="s">
        <v>3</v>
      </c>
      <c r="N165" s="135" t="s">
        <v>39</v>
      </c>
      <c r="O165" s="136">
        <v>0.216</v>
      </c>
      <c r="P165" s="136">
        <f>O165*H165</f>
        <v>9.7200000000000006</v>
      </c>
      <c r="Q165" s="136">
        <v>0</v>
      </c>
      <c r="R165" s="136">
        <f>Q165*H165</f>
        <v>0</v>
      </c>
      <c r="S165" s="136">
        <v>0</v>
      </c>
      <c r="T165" s="137">
        <f>S165*H165</f>
        <v>0</v>
      </c>
      <c r="AI165" s="138" t="s">
        <v>146</v>
      </c>
      <c r="AK165" s="138" t="s">
        <v>141</v>
      </c>
      <c r="AL165" s="138" t="s">
        <v>77</v>
      </c>
      <c r="AP165" s="17" t="s">
        <v>139</v>
      </c>
      <c r="AV165" s="139">
        <f>IF(N165="základní",J165,0)</f>
        <v>2835</v>
      </c>
      <c r="AW165" s="139">
        <f>IF(N165="snížená",J165,0)</f>
        <v>0</v>
      </c>
      <c r="AX165" s="139">
        <f>IF(N165="zákl. přenesená",J165,0)</f>
        <v>0</v>
      </c>
      <c r="AY165" s="139">
        <f>IF(N165="sníž. přenesená",J165,0)</f>
        <v>0</v>
      </c>
      <c r="AZ165" s="139">
        <f>IF(N165="nulová",J165,0)</f>
        <v>0</v>
      </c>
      <c r="BA165" s="17" t="s">
        <v>75</v>
      </c>
      <c r="BB165" s="139">
        <f>ROUND(I165*H165,2)</f>
        <v>2835</v>
      </c>
      <c r="BC165" s="17" t="s">
        <v>146</v>
      </c>
      <c r="BD165" s="138" t="s">
        <v>223</v>
      </c>
    </row>
    <row r="166" spans="2:56" s="1" customFormat="1" x14ac:dyDescent="0.2">
      <c r="B166" s="29"/>
      <c r="D166" s="140" t="s">
        <v>147</v>
      </c>
      <c r="F166" s="141" t="s">
        <v>220</v>
      </c>
      <c r="L166" s="29"/>
      <c r="M166" s="142"/>
      <c r="T166" s="49"/>
      <c r="AK166" s="17" t="s">
        <v>147</v>
      </c>
      <c r="AL166" s="17" t="s">
        <v>77</v>
      </c>
    </row>
    <row r="167" spans="2:56" s="1" customFormat="1" ht="49.2" customHeight="1" x14ac:dyDescent="0.2">
      <c r="B167" s="127"/>
      <c r="C167" s="128" t="s">
        <v>235</v>
      </c>
      <c r="D167" s="128" t="s">
        <v>141</v>
      </c>
      <c r="E167" s="129" t="s">
        <v>749</v>
      </c>
      <c r="F167" s="130" t="s">
        <v>750</v>
      </c>
      <c r="G167" s="131" t="s">
        <v>425</v>
      </c>
      <c r="H167" s="132">
        <v>8</v>
      </c>
      <c r="I167" s="133">
        <v>138</v>
      </c>
      <c r="J167" s="133">
        <f>ROUND(I167*H167,2)</f>
        <v>1104</v>
      </c>
      <c r="K167" s="130" t="s">
        <v>145</v>
      </c>
      <c r="L167" s="29"/>
      <c r="M167" s="134" t="s">
        <v>3</v>
      </c>
      <c r="N167" s="135" t="s">
        <v>39</v>
      </c>
      <c r="O167" s="136">
        <v>0.314</v>
      </c>
      <c r="P167" s="136">
        <f>O167*H167</f>
        <v>2.512</v>
      </c>
      <c r="Q167" s="136">
        <v>0</v>
      </c>
      <c r="R167" s="136">
        <f>Q167*H167</f>
        <v>0</v>
      </c>
      <c r="S167" s="136">
        <v>0</v>
      </c>
      <c r="T167" s="137">
        <f>S167*H167</f>
        <v>0</v>
      </c>
      <c r="AI167" s="138" t="s">
        <v>146</v>
      </c>
      <c r="AK167" s="138" t="s">
        <v>141</v>
      </c>
      <c r="AL167" s="138" t="s">
        <v>77</v>
      </c>
      <c r="AP167" s="17" t="s">
        <v>139</v>
      </c>
      <c r="AV167" s="139">
        <f>IF(N167="základní",J167,0)</f>
        <v>1104</v>
      </c>
      <c r="AW167" s="139">
        <f>IF(N167="snížená",J167,0)</f>
        <v>0</v>
      </c>
      <c r="AX167" s="139">
        <f>IF(N167="zákl. přenesená",J167,0)</f>
        <v>0</v>
      </c>
      <c r="AY167" s="139">
        <f>IF(N167="sníž. přenesená",J167,0)</f>
        <v>0</v>
      </c>
      <c r="AZ167" s="139">
        <f>IF(N167="nulová",J167,0)</f>
        <v>0</v>
      </c>
      <c r="BA167" s="17" t="s">
        <v>75</v>
      </c>
      <c r="BB167" s="139">
        <f>ROUND(I167*H167,2)</f>
        <v>1104</v>
      </c>
      <c r="BC167" s="17" t="s">
        <v>146</v>
      </c>
      <c r="BD167" s="138" t="s">
        <v>233</v>
      </c>
    </row>
    <row r="168" spans="2:56" s="1" customFormat="1" x14ac:dyDescent="0.2">
      <c r="B168" s="29"/>
      <c r="D168" s="140" t="s">
        <v>147</v>
      </c>
      <c r="F168" s="141" t="s">
        <v>751</v>
      </c>
      <c r="L168" s="29"/>
      <c r="M168" s="142"/>
      <c r="T168" s="49"/>
      <c r="AK168" s="17" t="s">
        <v>147</v>
      </c>
      <c r="AL168" s="17" t="s">
        <v>77</v>
      </c>
    </row>
    <row r="169" spans="2:56" s="1" customFormat="1" ht="44.25" customHeight="1" x14ac:dyDescent="0.2">
      <c r="B169" s="127"/>
      <c r="C169" s="128" t="s">
        <v>186</v>
      </c>
      <c r="D169" s="128" t="s">
        <v>141</v>
      </c>
      <c r="E169" s="129" t="s">
        <v>752</v>
      </c>
      <c r="F169" s="130" t="s">
        <v>753</v>
      </c>
      <c r="G169" s="131" t="s">
        <v>425</v>
      </c>
      <c r="H169" s="132">
        <v>8</v>
      </c>
      <c r="I169" s="133">
        <v>848</v>
      </c>
      <c r="J169" s="133">
        <f>ROUND(I169*H169,2)</f>
        <v>6784</v>
      </c>
      <c r="K169" s="130" t="s">
        <v>145</v>
      </c>
      <c r="L169" s="29"/>
      <c r="M169" s="134" t="s">
        <v>3</v>
      </c>
      <c r="N169" s="135" t="s">
        <v>39</v>
      </c>
      <c r="O169" s="136">
        <v>1.24</v>
      </c>
      <c r="P169" s="136">
        <f>O169*H169</f>
        <v>9.92</v>
      </c>
      <c r="Q169" s="136">
        <v>0</v>
      </c>
      <c r="R169" s="136">
        <f>Q169*H169</f>
        <v>0</v>
      </c>
      <c r="S169" s="136">
        <v>0</v>
      </c>
      <c r="T169" s="137">
        <f>S169*H169</f>
        <v>0</v>
      </c>
      <c r="AI169" s="138" t="s">
        <v>146</v>
      </c>
      <c r="AK169" s="138" t="s">
        <v>141</v>
      </c>
      <c r="AL169" s="138" t="s">
        <v>77</v>
      </c>
      <c r="AP169" s="17" t="s">
        <v>139</v>
      </c>
      <c r="AV169" s="139">
        <f>IF(N169="základní",J169,0)</f>
        <v>6784</v>
      </c>
      <c r="AW169" s="139">
        <f>IF(N169="snížená",J169,0)</f>
        <v>0</v>
      </c>
      <c r="AX169" s="139">
        <f>IF(N169="zákl. přenesená",J169,0)</f>
        <v>0</v>
      </c>
      <c r="AY169" s="139">
        <f>IF(N169="sníž. přenesená",J169,0)</f>
        <v>0</v>
      </c>
      <c r="AZ169" s="139">
        <f>IF(N169="nulová",J169,0)</f>
        <v>0</v>
      </c>
      <c r="BA169" s="17" t="s">
        <v>75</v>
      </c>
      <c r="BB169" s="139">
        <f>ROUND(I169*H169,2)</f>
        <v>6784</v>
      </c>
      <c r="BC169" s="17" t="s">
        <v>146</v>
      </c>
      <c r="BD169" s="138" t="s">
        <v>238</v>
      </c>
    </row>
    <row r="170" spans="2:56" s="1" customFormat="1" x14ac:dyDescent="0.2">
      <c r="B170" s="29"/>
      <c r="D170" s="140" t="s">
        <v>147</v>
      </c>
      <c r="F170" s="141" t="s">
        <v>754</v>
      </c>
      <c r="L170" s="29"/>
      <c r="M170" s="142"/>
      <c r="T170" s="49"/>
      <c r="AK170" s="17" t="s">
        <v>147</v>
      </c>
      <c r="AL170" s="17" t="s">
        <v>77</v>
      </c>
    </row>
    <row r="171" spans="2:56" s="1" customFormat="1" ht="37.950000000000003" customHeight="1" x14ac:dyDescent="0.2">
      <c r="B171" s="127"/>
      <c r="C171" s="128" t="s">
        <v>246</v>
      </c>
      <c r="D171" s="128" t="s">
        <v>141</v>
      </c>
      <c r="E171" s="129" t="s">
        <v>755</v>
      </c>
      <c r="F171" s="130" t="s">
        <v>756</v>
      </c>
      <c r="G171" s="131" t="s">
        <v>425</v>
      </c>
      <c r="H171" s="132">
        <v>8</v>
      </c>
      <c r="I171" s="133">
        <v>318</v>
      </c>
      <c r="J171" s="133">
        <f>ROUND(I171*H171,2)</f>
        <v>2544</v>
      </c>
      <c r="K171" s="130" t="s">
        <v>145</v>
      </c>
      <c r="L171" s="29"/>
      <c r="M171" s="134" t="s">
        <v>3</v>
      </c>
      <c r="N171" s="135" t="s">
        <v>39</v>
      </c>
      <c r="O171" s="136">
        <v>0.44400000000000001</v>
      </c>
      <c r="P171" s="136">
        <f>O171*H171</f>
        <v>3.552</v>
      </c>
      <c r="Q171" s="136">
        <v>0</v>
      </c>
      <c r="R171" s="136">
        <f>Q171*H171</f>
        <v>0</v>
      </c>
      <c r="S171" s="136">
        <v>0</v>
      </c>
      <c r="T171" s="137">
        <f>S171*H171</f>
        <v>0</v>
      </c>
      <c r="AI171" s="138" t="s">
        <v>146</v>
      </c>
      <c r="AK171" s="138" t="s">
        <v>141</v>
      </c>
      <c r="AL171" s="138" t="s">
        <v>77</v>
      </c>
      <c r="AP171" s="17" t="s">
        <v>139</v>
      </c>
      <c r="AV171" s="139">
        <f>IF(N171="základní",J171,0)</f>
        <v>2544</v>
      </c>
      <c r="AW171" s="139">
        <f>IF(N171="snížená",J171,0)</f>
        <v>0</v>
      </c>
      <c r="AX171" s="139">
        <f>IF(N171="zákl. přenesená",J171,0)</f>
        <v>0</v>
      </c>
      <c r="AY171" s="139">
        <f>IF(N171="sníž. přenesená",J171,0)</f>
        <v>0</v>
      </c>
      <c r="AZ171" s="139">
        <f>IF(N171="nulová",J171,0)</f>
        <v>0</v>
      </c>
      <c r="BA171" s="17" t="s">
        <v>75</v>
      </c>
      <c r="BB171" s="139">
        <f>ROUND(I171*H171,2)</f>
        <v>2544</v>
      </c>
      <c r="BC171" s="17" t="s">
        <v>146</v>
      </c>
      <c r="BD171" s="138" t="s">
        <v>375</v>
      </c>
    </row>
    <row r="172" spans="2:56" s="1" customFormat="1" x14ac:dyDescent="0.2">
      <c r="B172" s="29"/>
      <c r="D172" s="140" t="s">
        <v>147</v>
      </c>
      <c r="F172" s="141" t="s">
        <v>757</v>
      </c>
      <c r="L172" s="29"/>
      <c r="M172" s="142"/>
      <c r="T172" s="49"/>
      <c r="AK172" s="17" t="s">
        <v>147</v>
      </c>
      <c r="AL172" s="17" t="s">
        <v>77</v>
      </c>
    </row>
    <row r="173" spans="2:56" s="1" customFormat="1" ht="62.7" customHeight="1" x14ac:dyDescent="0.2">
      <c r="B173" s="127"/>
      <c r="C173" s="128" t="s">
        <v>196</v>
      </c>
      <c r="D173" s="128" t="s">
        <v>141</v>
      </c>
      <c r="E173" s="129" t="s">
        <v>758</v>
      </c>
      <c r="F173" s="130" t="s">
        <v>759</v>
      </c>
      <c r="G173" s="131" t="s">
        <v>425</v>
      </c>
      <c r="H173" s="132">
        <v>32</v>
      </c>
      <c r="I173" s="133">
        <v>5</v>
      </c>
      <c r="J173" s="133">
        <f>ROUND(I173*H173,2)</f>
        <v>160</v>
      </c>
      <c r="K173" s="130" t="s">
        <v>145</v>
      </c>
      <c r="L173" s="29"/>
      <c r="M173" s="134" t="s">
        <v>3</v>
      </c>
      <c r="N173" s="135" t="s">
        <v>39</v>
      </c>
      <c r="O173" s="136">
        <v>3.0000000000000001E-3</v>
      </c>
      <c r="P173" s="136">
        <f>O173*H173</f>
        <v>9.6000000000000002E-2</v>
      </c>
      <c r="Q173" s="136">
        <v>0</v>
      </c>
      <c r="R173" s="136">
        <f>Q173*H173</f>
        <v>0</v>
      </c>
      <c r="S173" s="136">
        <v>0</v>
      </c>
      <c r="T173" s="137">
        <f>S173*H173</f>
        <v>0</v>
      </c>
      <c r="AI173" s="138" t="s">
        <v>146</v>
      </c>
      <c r="AK173" s="138" t="s">
        <v>141</v>
      </c>
      <c r="AL173" s="138" t="s">
        <v>77</v>
      </c>
      <c r="AP173" s="17" t="s">
        <v>139</v>
      </c>
      <c r="AV173" s="139">
        <f>IF(N173="základní",J173,0)</f>
        <v>160</v>
      </c>
      <c r="AW173" s="139">
        <f>IF(N173="snížená",J173,0)</f>
        <v>0</v>
      </c>
      <c r="AX173" s="139">
        <f>IF(N173="zákl. přenesená",J173,0)</f>
        <v>0</v>
      </c>
      <c r="AY173" s="139">
        <f>IF(N173="sníž. přenesená",J173,0)</f>
        <v>0</v>
      </c>
      <c r="AZ173" s="139">
        <f>IF(N173="nulová",J173,0)</f>
        <v>0</v>
      </c>
      <c r="BA173" s="17" t="s">
        <v>75</v>
      </c>
      <c r="BB173" s="139">
        <f>ROUND(I173*H173,2)</f>
        <v>160</v>
      </c>
      <c r="BC173" s="17" t="s">
        <v>146</v>
      </c>
      <c r="BD173" s="138" t="s">
        <v>760</v>
      </c>
    </row>
    <row r="174" spans="2:56" s="1" customFormat="1" x14ac:dyDescent="0.2">
      <c r="B174" s="29"/>
      <c r="D174" s="140" t="s">
        <v>147</v>
      </c>
      <c r="F174" s="141" t="s">
        <v>761</v>
      </c>
      <c r="L174" s="29"/>
      <c r="M174" s="142"/>
      <c r="T174" s="49"/>
      <c r="AK174" s="17" t="s">
        <v>147</v>
      </c>
      <c r="AL174" s="17" t="s">
        <v>77</v>
      </c>
    </row>
    <row r="175" spans="2:56" s="12" customFormat="1" x14ac:dyDescent="0.2">
      <c r="B175" s="143"/>
      <c r="D175" s="144" t="s">
        <v>149</v>
      </c>
      <c r="E175" s="145" t="s">
        <v>3</v>
      </c>
      <c r="F175" s="146" t="s">
        <v>165</v>
      </c>
      <c r="H175" s="147">
        <v>8</v>
      </c>
      <c r="L175" s="143"/>
      <c r="M175" s="148"/>
      <c r="T175" s="149"/>
      <c r="AK175" s="145" t="s">
        <v>149</v>
      </c>
      <c r="AL175" s="145" t="s">
        <v>77</v>
      </c>
      <c r="AM175" s="12" t="s">
        <v>77</v>
      </c>
      <c r="AN175" s="12" t="s">
        <v>30</v>
      </c>
      <c r="AO175" s="12" t="s">
        <v>75</v>
      </c>
      <c r="AP175" s="145" t="s">
        <v>139</v>
      </c>
    </row>
    <row r="176" spans="2:56" s="12" customFormat="1" x14ac:dyDescent="0.2">
      <c r="B176" s="143"/>
      <c r="D176" s="144" t="s">
        <v>149</v>
      </c>
      <c r="F176" s="146" t="s">
        <v>762</v>
      </c>
      <c r="H176" s="147">
        <v>32</v>
      </c>
      <c r="L176" s="143"/>
      <c r="M176" s="148"/>
      <c r="T176" s="149"/>
      <c r="AK176" s="145" t="s">
        <v>149</v>
      </c>
      <c r="AL176" s="145" t="s">
        <v>77</v>
      </c>
      <c r="AM176" s="12" t="s">
        <v>77</v>
      </c>
      <c r="AN176" s="12" t="s">
        <v>4</v>
      </c>
      <c r="AO176" s="12" t="s">
        <v>75</v>
      </c>
      <c r="AP176" s="145" t="s">
        <v>139</v>
      </c>
    </row>
    <row r="177" spans="2:56" s="1" customFormat="1" ht="62.7" customHeight="1" x14ac:dyDescent="0.2">
      <c r="B177" s="127"/>
      <c r="C177" s="128" t="s">
        <v>8</v>
      </c>
      <c r="D177" s="128" t="s">
        <v>141</v>
      </c>
      <c r="E177" s="129" t="s">
        <v>763</v>
      </c>
      <c r="F177" s="130" t="s">
        <v>764</v>
      </c>
      <c r="G177" s="131" t="s">
        <v>425</v>
      </c>
      <c r="H177" s="132">
        <v>32</v>
      </c>
      <c r="I177" s="133">
        <v>13</v>
      </c>
      <c r="J177" s="133">
        <f>ROUND(I177*H177,2)</f>
        <v>416</v>
      </c>
      <c r="K177" s="130" t="s">
        <v>145</v>
      </c>
      <c r="L177" s="29"/>
      <c r="M177" s="134" t="s">
        <v>3</v>
      </c>
      <c r="N177" s="135" t="s">
        <v>39</v>
      </c>
      <c r="O177" s="136">
        <v>3.0000000000000001E-3</v>
      </c>
      <c r="P177" s="136">
        <f>O177*H177</f>
        <v>9.6000000000000002E-2</v>
      </c>
      <c r="Q177" s="136">
        <v>0</v>
      </c>
      <c r="R177" s="136">
        <f>Q177*H177</f>
        <v>0</v>
      </c>
      <c r="S177" s="136">
        <v>0</v>
      </c>
      <c r="T177" s="137">
        <f>S177*H177</f>
        <v>0</v>
      </c>
      <c r="AI177" s="138" t="s">
        <v>146</v>
      </c>
      <c r="AK177" s="138" t="s">
        <v>141</v>
      </c>
      <c r="AL177" s="138" t="s">
        <v>77</v>
      </c>
      <c r="AP177" s="17" t="s">
        <v>139</v>
      </c>
      <c r="AV177" s="139">
        <f>IF(N177="základní",J177,0)</f>
        <v>416</v>
      </c>
      <c r="AW177" s="139">
        <f>IF(N177="snížená",J177,0)</f>
        <v>0</v>
      </c>
      <c r="AX177" s="139">
        <f>IF(N177="zákl. přenesená",J177,0)</f>
        <v>0</v>
      </c>
      <c r="AY177" s="139">
        <f>IF(N177="sníž. přenesená",J177,0)</f>
        <v>0</v>
      </c>
      <c r="AZ177" s="139">
        <f>IF(N177="nulová",J177,0)</f>
        <v>0</v>
      </c>
      <c r="BA177" s="17" t="s">
        <v>75</v>
      </c>
      <c r="BB177" s="139">
        <f>ROUND(I177*H177,2)</f>
        <v>416</v>
      </c>
      <c r="BC177" s="17" t="s">
        <v>146</v>
      </c>
      <c r="BD177" s="138" t="s">
        <v>765</v>
      </c>
    </row>
    <row r="178" spans="2:56" s="1" customFormat="1" x14ac:dyDescent="0.2">
      <c r="B178" s="29"/>
      <c r="D178" s="140" t="s">
        <v>147</v>
      </c>
      <c r="F178" s="141" t="s">
        <v>766</v>
      </c>
      <c r="L178" s="29"/>
      <c r="M178" s="142"/>
      <c r="T178" s="49"/>
      <c r="AK178" s="17" t="s">
        <v>147</v>
      </c>
      <c r="AL178" s="17" t="s">
        <v>77</v>
      </c>
    </row>
    <row r="179" spans="2:56" s="12" customFormat="1" x14ac:dyDescent="0.2">
      <c r="B179" s="143"/>
      <c r="D179" s="144" t="s">
        <v>149</v>
      </c>
      <c r="E179" s="145" t="s">
        <v>3</v>
      </c>
      <c r="F179" s="146" t="s">
        <v>165</v>
      </c>
      <c r="H179" s="147">
        <v>8</v>
      </c>
      <c r="L179" s="143"/>
      <c r="M179" s="148"/>
      <c r="T179" s="149"/>
      <c r="AK179" s="145" t="s">
        <v>149</v>
      </c>
      <c r="AL179" s="145" t="s">
        <v>77</v>
      </c>
      <c r="AM179" s="12" t="s">
        <v>77</v>
      </c>
      <c r="AN179" s="12" t="s">
        <v>30</v>
      </c>
      <c r="AO179" s="12" t="s">
        <v>75</v>
      </c>
      <c r="AP179" s="145" t="s">
        <v>139</v>
      </c>
    </row>
    <row r="180" spans="2:56" s="12" customFormat="1" x14ac:dyDescent="0.2">
      <c r="B180" s="143"/>
      <c r="D180" s="144" t="s">
        <v>149</v>
      </c>
      <c r="F180" s="146" t="s">
        <v>762</v>
      </c>
      <c r="H180" s="147">
        <v>32</v>
      </c>
      <c r="L180" s="143"/>
      <c r="M180" s="148"/>
      <c r="T180" s="149"/>
      <c r="AK180" s="145" t="s">
        <v>149</v>
      </c>
      <c r="AL180" s="145" t="s">
        <v>77</v>
      </c>
      <c r="AM180" s="12" t="s">
        <v>77</v>
      </c>
      <c r="AN180" s="12" t="s">
        <v>4</v>
      </c>
      <c r="AO180" s="12" t="s">
        <v>75</v>
      </c>
      <c r="AP180" s="145" t="s">
        <v>139</v>
      </c>
    </row>
    <row r="181" spans="2:56" s="1" customFormat="1" ht="55.5" customHeight="1" x14ac:dyDescent="0.2">
      <c r="B181" s="127"/>
      <c r="C181" s="128" t="s">
        <v>200</v>
      </c>
      <c r="D181" s="128" t="s">
        <v>141</v>
      </c>
      <c r="E181" s="129" t="s">
        <v>767</v>
      </c>
      <c r="F181" s="130" t="s">
        <v>768</v>
      </c>
      <c r="G181" s="131" t="s">
        <v>425</v>
      </c>
      <c r="H181" s="132">
        <v>32</v>
      </c>
      <c r="I181" s="133">
        <v>7</v>
      </c>
      <c r="J181" s="133">
        <f>ROUND(I181*H181,2)</f>
        <v>224</v>
      </c>
      <c r="K181" s="130" t="s">
        <v>145</v>
      </c>
      <c r="L181" s="29"/>
      <c r="M181" s="134" t="s">
        <v>3</v>
      </c>
      <c r="N181" s="135" t="s">
        <v>39</v>
      </c>
      <c r="O181" s="136">
        <v>2E-3</v>
      </c>
      <c r="P181" s="136">
        <f>O181*H181</f>
        <v>6.4000000000000001E-2</v>
      </c>
      <c r="Q181" s="136">
        <v>0</v>
      </c>
      <c r="R181" s="136">
        <f>Q181*H181</f>
        <v>0</v>
      </c>
      <c r="S181" s="136">
        <v>0</v>
      </c>
      <c r="T181" s="137">
        <f>S181*H181</f>
        <v>0</v>
      </c>
      <c r="AI181" s="138" t="s">
        <v>146</v>
      </c>
      <c r="AK181" s="138" t="s">
        <v>141</v>
      </c>
      <c r="AL181" s="138" t="s">
        <v>77</v>
      </c>
      <c r="AP181" s="17" t="s">
        <v>139</v>
      </c>
      <c r="AV181" s="139">
        <f>IF(N181="základní",J181,0)</f>
        <v>224</v>
      </c>
      <c r="AW181" s="139">
        <f>IF(N181="snížená",J181,0)</f>
        <v>0</v>
      </c>
      <c r="AX181" s="139">
        <f>IF(N181="zákl. přenesená",J181,0)</f>
        <v>0</v>
      </c>
      <c r="AY181" s="139">
        <f>IF(N181="sníž. přenesená",J181,0)</f>
        <v>0</v>
      </c>
      <c r="AZ181" s="139">
        <f>IF(N181="nulová",J181,0)</f>
        <v>0</v>
      </c>
      <c r="BA181" s="17" t="s">
        <v>75</v>
      </c>
      <c r="BB181" s="139">
        <f>ROUND(I181*H181,2)</f>
        <v>224</v>
      </c>
      <c r="BC181" s="17" t="s">
        <v>146</v>
      </c>
      <c r="BD181" s="138" t="s">
        <v>769</v>
      </c>
    </row>
    <row r="182" spans="2:56" s="1" customFormat="1" x14ac:dyDescent="0.2">
      <c r="B182" s="29"/>
      <c r="D182" s="140" t="s">
        <v>147</v>
      </c>
      <c r="F182" s="141" t="s">
        <v>770</v>
      </c>
      <c r="L182" s="29"/>
      <c r="M182" s="142"/>
      <c r="T182" s="49"/>
      <c r="AK182" s="17" t="s">
        <v>147</v>
      </c>
      <c r="AL182" s="17" t="s">
        <v>77</v>
      </c>
    </row>
    <row r="183" spans="2:56" s="12" customFormat="1" x14ac:dyDescent="0.2">
      <c r="B183" s="143"/>
      <c r="D183" s="144" t="s">
        <v>149</v>
      </c>
      <c r="E183" s="145" t="s">
        <v>3</v>
      </c>
      <c r="F183" s="146" t="s">
        <v>165</v>
      </c>
      <c r="H183" s="147">
        <v>8</v>
      </c>
      <c r="L183" s="143"/>
      <c r="M183" s="148"/>
      <c r="T183" s="149"/>
      <c r="AK183" s="145" t="s">
        <v>149</v>
      </c>
      <c r="AL183" s="145" t="s">
        <v>77</v>
      </c>
      <c r="AM183" s="12" t="s">
        <v>77</v>
      </c>
      <c r="AN183" s="12" t="s">
        <v>30</v>
      </c>
      <c r="AO183" s="12" t="s">
        <v>75</v>
      </c>
      <c r="AP183" s="145" t="s">
        <v>139</v>
      </c>
    </row>
    <row r="184" spans="2:56" s="12" customFormat="1" x14ac:dyDescent="0.2">
      <c r="B184" s="143"/>
      <c r="D184" s="144" t="s">
        <v>149</v>
      </c>
      <c r="F184" s="146" t="s">
        <v>762</v>
      </c>
      <c r="H184" s="147">
        <v>32</v>
      </c>
      <c r="L184" s="143"/>
      <c r="M184" s="148"/>
      <c r="T184" s="149"/>
      <c r="AK184" s="145" t="s">
        <v>149</v>
      </c>
      <c r="AL184" s="145" t="s">
        <v>77</v>
      </c>
      <c r="AM184" s="12" t="s">
        <v>77</v>
      </c>
      <c r="AN184" s="12" t="s">
        <v>4</v>
      </c>
      <c r="AO184" s="12" t="s">
        <v>75</v>
      </c>
      <c r="AP184" s="145" t="s">
        <v>139</v>
      </c>
    </row>
    <row r="185" spans="2:56" s="1" customFormat="1" ht="62.7" customHeight="1" x14ac:dyDescent="0.2">
      <c r="B185" s="127"/>
      <c r="C185" s="128" t="s">
        <v>267</v>
      </c>
      <c r="D185" s="128" t="s">
        <v>141</v>
      </c>
      <c r="E185" s="129" t="s">
        <v>240</v>
      </c>
      <c r="F185" s="130" t="s">
        <v>241</v>
      </c>
      <c r="G185" s="131" t="s">
        <v>195</v>
      </c>
      <c r="H185" s="132">
        <v>73.55</v>
      </c>
      <c r="I185" s="133">
        <v>101</v>
      </c>
      <c r="J185" s="133">
        <f>ROUND(I185*H185,2)</f>
        <v>7428.55</v>
      </c>
      <c r="K185" s="130" t="s">
        <v>145</v>
      </c>
      <c r="L185" s="29"/>
      <c r="M185" s="134" t="s">
        <v>3</v>
      </c>
      <c r="N185" s="135" t="s">
        <v>39</v>
      </c>
      <c r="O185" s="136">
        <v>0.05</v>
      </c>
      <c r="P185" s="136">
        <f>O185*H185</f>
        <v>3.6775000000000002</v>
      </c>
      <c r="Q185" s="136">
        <v>0</v>
      </c>
      <c r="R185" s="136">
        <f>Q185*H185</f>
        <v>0</v>
      </c>
      <c r="S185" s="136">
        <v>0</v>
      </c>
      <c r="T185" s="137">
        <f>S185*H185</f>
        <v>0</v>
      </c>
      <c r="AI185" s="138" t="s">
        <v>146</v>
      </c>
      <c r="AK185" s="138" t="s">
        <v>141</v>
      </c>
      <c r="AL185" s="138" t="s">
        <v>77</v>
      </c>
      <c r="AP185" s="17" t="s">
        <v>139</v>
      </c>
      <c r="AV185" s="139">
        <f>IF(N185="základní",J185,0)</f>
        <v>7428.55</v>
      </c>
      <c r="AW185" s="139">
        <f>IF(N185="snížená",J185,0)</f>
        <v>0</v>
      </c>
      <c r="AX185" s="139">
        <f>IF(N185="zákl. přenesená",J185,0)</f>
        <v>0</v>
      </c>
      <c r="AY185" s="139">
        <f>IF(N185="sníž. přenesená",J185,0)</f>
        <v>0</v>
      </c>
      <c r="AZ185" s="139">
        <f>IF(N185="nulová",J185,0)</f>
        <v>0</v>
      </c>
      <c r="BA185" s="17" t="s">
        <v>75</v>
      </c>
      <c r="BB185" s="139">
        <f>ROUND(I185*H185,2)</f>
        <v>7428.55</v>
      </c>
      <c r="BC185" s="17" t="s">
        <v>146</v>
      </c>
      <c r="BD185" s="138" t="s">
        <v>242</v>
      </c>
    </row>
    <row r="186" spans="2:56" s="1" customFormat="1" x14ac:dyDescent="0.2">
      <c r="B186" s="29"/>
      <c r="D186" s="140" t="s">
        <v>147</v>
      </c>
      <c r="F186" s="141" t="s">
        <v>243</v>
      </c>
      <c r="L186" s="29"/>
      <c r="M186" s="142"/>
      <c r="T186" s="49"/>
      <c r="AK186" s="17" t="s">
        <v>147</v>
      </c>
      <c r="AL186" s="17" t="s">
        <v>77</v>
      </c>
    </row>
    <row r="187" spans="2:56" s="14" customFormat="1" x14ac:dyDescent="0.2">
      <c r="B187" s="156"/>
      <c r="D187" s="144" t="s">
        <v>149</v>
      </c>
      <c r="E187" s="157" t="s">
        <v>3</v>
      </c>
      <c r="F187" s="158" t="s">
        <v>244</v>
      </c>
      <c r="H187" s="157" t="s">
        <v>3</v>
      </c>
      <c r="L187" s="156"/>
      <c r="M187" s="159"/>
      <c r="T187" s="160"/>
      <c r="AK187" s="157" t="s">
        <v>149</v>
      </c>
      <c r="AL187" s="157" t="s">
        <v>77</v>
      </c>
      <c r="AM187" s="14" t="s">
        <v>75</v>
      </c>
      <c r="AN187" s="14" t="s">
        <v>30</v>
      </c>
      <c r="AO187" s="14" t="s">
        <v>68</v>
      </c>
      <c r="AP187" s="157" t="s">
        <v>139</v>
      </c>
    </row>
    <row r="188" spans="2:56" s="12" customFormat="1" x14ac:dyDescent="0.2">
      <c r="B188" s="143"/>
      <c r="D188" s="144" t="s">
        <v>149</v>
      </c>
      <c r="E188" s="145" t="s">
        <v>3</v>
      </c>
      <c r="F188" s="146" t="s">
        <v>771</v>
      </c>
      <c r="H188" s="147">
        <v>73.55</v>
      </c>
      <c r="L188" s="143"/>
      <c r="M188" s="148"/>
      <c r="T188" s="149"/>
      <c r="AK188" s="145" t="s">
        <v>149</v>
      </c>
      <c r="AL188" s="145" t="s">
        <v>77</v>
      </c>
      <c r="AM188" s="12" t="s">
        <v>77</v>
      </c>
      <c r="AN188" s="12" t="s">
        <v>30</v>
      </c>
      <c r="AO188" s="12" t="s">
        <v>68</v>
      </c>
      <c r="AP188" s="145" t="s">
        <v>139</v>
      </c>
    </row>
    <row r="189" spans="2:56" s="13" customFormat="1" x14ac:dyDescent="0.2">
      <c r="B189" s="150"/>
      <c r="D189" s="144" t="s">
        <v>149</v>
      </c>
      <c r="E189" s="151" t="s">
        <v>3</v>
      </c>
      <c r="F189" s="152" t="s">
        <v>151</v>
      </c>
      <c r="H189" s="153">
        <v>73.55</v>
      </c>
      <c r="L189" s="150"/>
      <c r="M189" s="154"/>
      <c r="T189" s="155"/>
      <c r="AK189" s="151" t="s">
        <v>149</v>
      </c>
      <c r="AL189" s="151" t="s">
        <v>77</v>
      </c>
      <c r="AM189" s="13" t="s">
        <v>146</v>
      </c>
      <c r="AN189" s="13" t="s">
        <v>30</v>
      </c>
      <c r="AO189" s="13" t="s">
        <v>75</v>
      </c>
      <c r="AP189" s="151" t="s">
        <v>139</v>
      </c>
    </row>
    <row r="190" spans="2:56" s="1" customFormat="1" ht="62.7" customHeight="1" x14ac:dyDescent="0.2">
      <c r="B190" s="127"/>
      <c r="C190" s="128" t="s">
        <v>272</v>
      </c>
      <c r="D190" s="128" t="s">
        <v>141</v>
      </c>
      <c r="E190" s="129" t="s">
        <v>247</v>
      </c>
      <c r="F190" s="130" t="s">
        <v>248</v>
      </c>
      <c r="G190" s="131" t="s">
        <v>195</v>
      </c>
      <c r="H190" s="132">
        <v>127.393</v>
      </c>
      <c r="I190" s="133">
        <v>262</v>
      </c>
      <c r="J190" s="133">
        <f>ROUND(I190*H190,2)</f>
        <v>33376.97</v>
      </c>
      <c r="K190" s="130" t="s">
        <v>145</v>
      </c>
      <c r="L190" s="29"/>
      <c r="M190" s="134" t="s">
        <v>3</v>
      </c>
      <c r="N190" s="135" t="s">
        <v>39</v>
      </c>
      <c r="O190" s="136">
        <v>8.6999999999999994E-2</v>
      </c>
      <c r="P190" s="136">
        <f>O190*H190</f>
        <v>11.083190999999999</v>
      </c>
      <c r="Q190" s="136">
        <v>0</v>
      </c>
      <c r="R190" s="136">
        <f>Q190*H190</f>
        <v>0</v>
      </c>
      <c r="S190" s="136">
        <v>0</v>
      </c>
      <c r="T190" s="137">
        <f>S190*H190</f>
        <v>0</v>
      </c>
      <c r="AI190" s="138" t="s">
        <v>146</v>
      </c>
      <c r="AK190" s="138" t="s">
        <v>141</v>
      </c>
      <c r="AL190" s="138" t="s">
        <v>77</v>
      </c>
      <c r="AP190" s="17" t="s">
        <v>139</v>
      </c>
      <c r="AV190" s="139">
        <f>IF(N190="základní",J190,0)</f>
        <v>33376.97</v>
      </c>
      <c r="AW190" s="139">
        <f>IF(N190="snížená",J190,0)</f>
        <v>0</v>
      </c>
      <c r="AX190" s="139">
        <f>IF(N190="zákl. přenesená",J190,0)</f>
        <v>0</v>
      </c>
      <c r="AY190" s="139">
        <f>IF(N190="sníž. přenesená",J190,0)</f>
        <v>0</v>
      </c>
      <c r="AZ190" s="139">
        <f>IF(N190="nulová",J190,0)</f>
        <v>0</v>
      </c>
      <c r="BA190" s="17" t="s">
        <v>75</v>
      </c>
      <c r="BB190" s="139">
        <f>ROUND(I190*H190,2)</f>
        <v>33376.97</v>
      </c>
      <c r="BC190" s="17" t="s">
        <v>146</v>
      </c>
      <c r="BD190" s="138" t="s">
        <v>249</v>
      </c>
    </row>
    <row r="191" spans="2:56" s="1" customFormat="1" x14ac:dyDescent="0.2">
      <c r="B191" s="29"/>
      <c r="D191" s="140" t="s">
        <v>147</v>
      </c>
      <c r="F191" s="141" t="s">
        <v>250</v>
      </c>
      <c r="L191" s="29"/>
      <c r="M191" s="142"/>
      <c r="T191" s="49"/>
      <c r="AK191" s="17" t="s">
        <v>147</v>
      </c>
      <c r="AL191" s="17" t="s">
        <v>77</v>
      </c>
    </row>
    <row r="192" spans="2:56" s="12" customFormat="1" x14ac:dyDescent="0.2">
      <c r="B192" s="143"/>
      <c r="D192" s="144" t="s">
        <v>149</v>
      </c>
      <c r="E192" s="145" t="s">
        <v>3</v>
      </c>
      <c r="F192" s="146" t="s">
        <v>772</v>
      </c>
      <c r="H192" s="147">
        <v>113.893</v>
      </c>
      <c r="L192" s="143"/>
      <c r="M192" s="148"/>
      <c r="T192" s="149"/>
      <c r="AK192" s="145" t="s">
        <v>149</v>
      </c>
      <c r="AL192" s="145" t="s">
        <v>77</v>
      </c>
      <c r="AM192" s="12" t="s">
        <v>77</v>
      </c>
      <c r="AN192" s="12" t="s">
        <v>30</v>
      </c>
      <c r="AO192" s="12" t="s">
        <v>68</v>
      </c>
      <c r="AP192" s="145" t="s">
        <v>139</v>
      </c>
    </row>
    <row r="193" spans="2:56" s="12" customFormat="1" x14ac:dyDescent="0.2">
      <c r="B193" s="143"/>
      <c r="D193" s="144" t="s">
        <v>149</v>
      </c>
      <c r="E193" s="145" t="s">
        <v>3</v>
      </c>
      <c r="F193" s="146" t="s">
        <v>773</v>
      </c>
      <c r="H193" s="147">
        <v>13.5</v>
      </c>
      <c r="L193" s="143"/>
      <c r="M193" s="148"/>
      <c r="T193" s="149"/>
      <c r="AK193" s="145" t="s">
        <v>149</v>
      </c>
      <c r="AL193" s="145" t="s">
        <v>77</v>
      </c>
      <c r="AM193" s="12" t="s">
        <v>77</v>
      </c>
      <c r="AN193" s="12" t="s">
        <v>30</v>
      </c>
      <c r="AO193" s="12" t="s">
        <v>68</v>
      </c>
      <c r="AP193" s="145" t="s">
        <v>139</v>
      </c>
    </row>
    <row r="194" spans="2:56" s="13" customFormat="1" x14ac:dyDescent="0.2">
      <c r="B194" s="150"/>
      <c r="D194" s="144" t="s">
        <v>149</v>
      </c>
      <c r="E194" s="151" t="s">
        <v>3</v>
      </c>
      <c r="F194" s="152" t="s">
        <v>151</v>
      </c>
      <c r="H194" s="153">
        <v>127.393</v>
      </c>
      <c r="L194" s="150"/>
      <c r="M194" s="154"/>
      <c r="T194" s="155"/>
      <c r="AK194" s="151" t="s">
        <v>149</v>
      </c>
      <c r="AL194" s="151" t="s">
        <v>77</v>
      </c>
      <c r="AM194" s="13" t="s">
        <v>146</v>
      </c>
      <c r="AN194" s="13" t="s">
        <v>30</v>
      </c>
      <c r="AO194" s="13" t="s">
        <v>75</v>
      </c>
      <c r="AP194" s="151" t="s">
        <v>139</v>
      </c>
    </row>
    <row r="195" spans="2:56" s="1" customFormat="1" ht="66.75" customHeight="1" x14ac:dyDescent="0.2">
      <c r="B195" s="127"/>
      <c r="C195" s="128" t="s">
        <v>279</v>
      </c>
      <c r="D195" s="128" t="s">
        <v>141</v>
      </c>
      <c r="E195" s="129" t="s">
        <v>254</v>
      </c>
      <c r="F195" s="130" t="s">
        <v>255</v>
      </c>
      <c r="G195" s="131" t="s">
        <v>195</v>
      </c>
      <c r="H195" s="132">
        <v>1273.93</v>
      </c>
      <c r="I195" s="133">
        <v>20</v>
      </c>
      <c r="J195" s="133">
        <f>ROUND(I195*H195,2)</f>
        <v>25478.6</v>
      </c>
      <c r="K195" s="130" t="s">
        <v>145</v>
      </c>
      <c r="L195" s="29"/>
      <c r="M195" s="134" t="s">
        <v>3</v>
      </c>
      <c r="N195" s="135" t="s">
        <v>39</v>
      </c>
      <c r="O195" s="136">
        <v>5.0000000000000001E-3</v>
      </c>
      <c r="P195" s="136">
        <f>O195*H195</f>
        <v>6.36965</v>
      </c>
      <c r="Q195" s="136">
        <v>0</v>
      </c>
      <c r="R195" s="136">
        <f>Q195*H195</f>
        <v>0</v>
      </c>
      <c r="S195" s="136">
        <v>0</v>
      </c>
      <c r="T195" s="137">
        <f>S195*H195</f>
        <v>0</v>
      </c>
      <c r="AI195" s="138" t="s">
        <v>146</v>
      </c>
      <c r="AK195" s="138" t="s">
        <v>141</v>
      </c>
      <c r="AL195" s="138" t="s">
        <v>77</v>
      </c>
      <c r="AP195" s="17" t="s">
        <v>139</v>
      </c>
      <c r="AV195" s="139">
        <f>IF(N195="základní",J195,0)</f>
        <v>25478.6</v>
      </c>
      <c r="AW195" s="139">
        <f>IF(N195="snížená",J195,0)</f>
        <v>0</v>
      </c>
      <c r="AX195" s="139">
        <f>IF(N195="zákl. přenesená",J195,0)</f>
        <v>0</v>
      </c>
      <c r="AY195" s="139">
        <f>IF(N195="sníž. přenesená",J195,0)</f>
        <v>0</v>
      </c>
      <c r="AZ195" s="139">
        <f>IF(N195="nulová",J195,0)</f>
        <v>0</v>
      </c>
      <c r="BA195" s="17" t="s">
        <v>75</v>
      </c>
      <c r="BB195" s="139">
        <f>ROUND(I195*H195,2)</f>
        <v>25478.6</v>
      </c>
      <c r="BC195" s="17" t="s">
        <v>146</v>
      </c>
      <c r="BD195" s="138" t="s">
        <v>256</v>
      </c>
    </row>
    <row r="196" spans="2:56" s="1" customFormat="1" x14ac:dyDescent="0.2">
      <c r="B196" s="29"/>
      <c r="D196" s="140" t="s">
        <v>147</v>
      </c>
      <c r="F196" s="141" t="s">
        <v>257</v>
      </c>
      <c r="L196" s="29"/>
      <c r="M196" s="142"/>
      <c r="T196" s="49"/>
      <c r="AK196" s="17" t="s">
        <v>147</v>
      </c>
      <c r="AL196" s="17" t="s">
        <v>77</v>
      </c>
    </row>
    <row r="197" spans="2:56" s="12" customFormat="1" x14ac:dyDescent="0.2">
      <c r="B197" s="143"/>
      <c r="D197" s="144" t="s">
        <v>149</v>
      </c>
      <c r="E197" s="145" t="s">
        <v>3</v>
      </c>
      <c r="F197" s="146" t="s">
        <v>774</v>
      </c>
      <c r="H197" s="147">
        <v>1722.52</v>
      </c>
      <c r="L197" s="143"/>
      <c r="M197" s="148"/>
      <c r="T197" s="149"/>
      <c r="AK197" s="145" t="s">
        <v>149</v>
      </c>
      <c r="AL197" s="145" t="s">
        <v>77</v>
      </c>
      <c r="AM197" s="12" t="s">
        <v>77</v>
      </c>
      <c r="AN197" s="12" t="s">
        <v>30</v>
      </c>
      <c r="AO197" s="12" t="s">
        <v>68</v>
      </c>
      <c r="AP197" s="145" t="s">
        <v>139</v>
      </c>
    </row>
    <row r="198" spans="2:56" s="13" customFormat="1" x14ac:dyDescent="0.2">
      <c r="B198" s="150"/>
      <c r="D198" s="144" t="s">
        <v>149</v>
      </c>
      <c r="E198" s="151" t="s">
        <v>3</v>
      </c>
      <c r="F198" s="152" t="s">
        <v>151</v>
      </c>
      <c r="H198" s="153">
        <v>1722.52</v>
      </c>
      <c r="L198" s="150"/>
      <c r="M198" s="154"/>
      <c r="T198" s="155"/>
      <c r="AK198" s="151" t="s">
        <v>149</v>
      </c>
      <c r="AL198" s="151" t="s">
        <v>77</v>
      </c>
      <c r="AM198" s="13" t="s">
        <v>146</v>
      </c>
      <c r="AN198" s="13" t="s">
        <v>30</v>
      </c>
      <c r="AO198" s="13" t="s">
        <v>75</v>
      </c>
      <c r="AP198" s="151" t="s">
        <v>139</v>
      </c>
    </row>
    <row r="199" spans="2:56" s="1" customFormat="1" ht="44.25" customHeight="1" x14ac:dyDescent="0.2">
      <c r="B199" s="127"/>
      <c r="C199" s="128" t="s">
        <v>207</v>
      </c>
      <c r="D199" s="128" t="s">
        <v>141</v>
      </c>
      <c r="E199" s="129" t="s">
        <v>259</v>
      </c>
      <c r="F199" s="130" t="s">
        <v>260</v>
      </c>
      <c r="G199" s="131" t="s">
        <v>195</v>
      </c>
      <c r="H199" s="132">
        <v>87.05</v>
      </c>
      <c r="I199" s="133">
        <v>131</v>
      </c>
      <c r="J199" s="133">
        <f>ROUND(I199*H199,2)</f>
        <v>11403.55</v>
      </c>
      <c r="K199" s="130" t="s">
        <v>145</v>
      </c>
      <c r="L199" s="29"/>
      <c r="M199" s="134" t="s">
        <v>3</v>
      </c>
      <c r="N199" s="135" t="s">
        <v>39</v>
      </c>
      <c r="O199" s="136">
        <v>0.19700000000000001</v>
      </c>
      <c r="P199" s="136">
        <f>O199*H199</f>
        <v>17.148849999999999</v>
      </c>
      <c r="Q199" s="136">
        <v>0</v>
      </c>
      <c r="R199" s="136">
        <f>Q199*H199</f>
        <v>0</v>
      </c>
      <c r="S199" s="136">
        <v>0</v>
      </c>
      <c r="T199" s="137">
        <f>S199*H199</f>
        <v>0</v>
      </c>
      <c r="AI199" s="138" t="s">
        <v>146</v>
      </c>
      <c r="AK199" s="138" t="s">
        <v>141</v>
      </c>
      <c r="AL199" s="138" t="s">
        <v>77</v>
      </c>
      <c r="AP199" s="17" t="s">
        <v>139</v>
      </c>
      <c r="AV199" s="139">
        <f>IF(N199="základní",J199,0)</f>
        <v>11403.55</v>
      </c>
      <c r="AW199" s="139">
        <f>IF(N199="snížená",J199,0)</f>
        <v>0</v>
      </c>
      <c r="AX199" s="139">
        <f>IF(N199="zákl. přenesená",J199,0)</f>
        <v>0</v>
      </c>
      <c r="AY199" s="139">
        <f>IF(N199="sníž. přenesená",J199,0)</f>
        <v>0</v>
      </c>
      <c r="AZ199" s="139">
        <f>IF(N199="nulová",J199,0)</f>
        <v>0</v>
      </c>
      <c r="BA199" s="17" t="s">
        <v>75</v>
      </c>
      <c r="BB199" s="139">
        <f>ROUND(I199*H199,2)</f>
        <v>11403.55</v>
      </c>
      <c r="BC199" s="17" t="s">
        <v>146</v>
      </c>
      <c r="BD199" s="138" t="s">
        <v>261</v>
      </c>
    </row>
    <row r="200" spans="2:56" s="1" customFormat="1" x14ac:dyDescent="0.2">
      <c r="B200" s="29"/>
      <c r="D200" s="140" t="s">
        <v>147</v>
      </c>
      <c r="F200" s="141" t="s">
        <v>262</v>
      </c>
      <c r="L200" s="29"/>
      <c r="M200" s="142"/>
      <c r="T200" s="49"/>
      <c r="AK200" s="17" t="s">
        <v>147</v>
      </c>
      <c r="AL200" s="17" t="s">
        <v>77</v>
      </c>
    </row>
    <row r="201" spans="2:56" s="14" customFormat="1" x14ac:dyDescent="0.2">
      <c r="B201" s="156"/>
      <c r="D201" s="144" t="s">
        <v>149</v>
      </c>
      <c r="E201" s="157" t="s">
        <v>3</v>
      </c>
      <c r="F201" s="158" t="s">
        <v>202</v>
      </c>
      <c r="H201" s="157" t="s">
        <v>3</v>
      </c>
      <c r="L201" s="156"/>
      <c r="M201" s="159"/>
      <c r="T201" s="160"/>
      <c r="AK201" s="157" t="s">
        <v>149</v>
      </c>
      <c r="AL201" s="157" t="s">
        <v>77</v>
      </c>
      <c r="AM201" s="14" t="s">
        <v>75</v>
      </c>
      <c r="AN201" s="14" t="s">
        <v>30</v>
      </c>
      <c r="AO201" s="14" t="s">
        <v>68</v>
      </c>
      <c r="AP201" s="157" t="s">
        <v>139</v>
      </c>
    </row>
    <row r="202" spans="2:56" s="12" customFormat="1" x14ac:dyDescent="0.2">
      <c r="B202" s="143"/>
      <c r="D202" s="144" t="s">
        <v>149</v>
      </c>
      <c r="E202" s="145" t="s">
        <v>3</v>
      </c>
      <c r="F202" s="146" t="s">
        <v>747</v>
      </c>
      <c r="H202" s="147">
        <v>13.5</v>
      </c>
      <c r="L202" s="143"/>
      <c r="M202" s="148"/>
      <c r="T202" s="149"/>
      <c r="AK202" s="145" t="s">
        <v>149</v>
      </c>
      <c r="AL202" s="145" t="s">
        <v>77</v>
      </c>
      <c r="AM202" s="12" t="s">
        <v>77</v>
      </c>
      <c r="AN202" s="12" t="s">
        <v>30</v>
      </c>
      <c r="AO202" s="12" t="s">
        <v>68</v>
      </c>
      <c r="AP202" s="145" t="s">
        <v>139</v>
      </c>
    </row>
    <row r="203" spans="2:56" s="14" customFormat="1" x14ac:dyDescent="0.2">
      <c r="B203" s="156"/>
      <c r="D203" s="144" t="s">
        <v>149</v>
      </c>
      <c r="E203" s="157" t="s">
        <v>3</v>
      </c>
      <c r="F203" s="158" t="s">
        <v>244</v>
      </c>
      <c r="H203" s="157" t="s">
        <v>3</v>
      </c>
      <c r="L203" s="156"/>
      <c r="M203" s="159"/>
      <c r="T203" s="160"/>
      <c r="AK203" s="157" t="s">
        <v>149</v>
      </c>
      <c r="AL203" s="157" t="s">
        <v>77</v>
      </c>
      <c r="AM203" s="14" t="s">
        <v>75</v>
      </c>
      <c r="AN203" s="14" t="s">
        <v>30</v>
      </c>
      <c r="AO203" s="14" t="s">
        <v>68</v>
      </c>
      <c r="AP203" s="157" t="s">
        <v>139</v>
      </c>
    </row>
    <row r="204" spans="2:56" s="12" customFormat="1" x14ac:dyDescent="0.2">
      <c r="B204" s="143"/>
      <c r="D204" s="144" t="s">
        <v>149</v>
      </c>
      <c r="E204" s="145" t="s">
        <v>3</v>
      </c>
      <c r="F204" s="146" t="s">
        <v>771</v>
      </c>
      <c r="H204" s="147">
        <v>73.55</v>
      </c>
      <c r="L204" s="143"/>
      <c r="M204" s="148"/>
      <c r="T204" s="149"/>
      <c r="AK204" s="145" t="s">
        <v>149</v>
      </c>
      <c r="AL204" s="145" t="s">
        <v>77</v>
      </c>
      <c r="AM204" s="12" t="s">
        <v>77</v>
      </c>
      <c r="AN204" s="12" t="s">
        <v>30</v>
      </c>
      <c r="AO204" s="12" t="s">
        <v>68</v>
      </c>
      <c r="AP204" s="145" t="s">
        <v>139</v>
      </c>
    </row>
    <row r="205" spans="2:56" s="13" customFormat="1" x14ac:dyDescent="0.2">
      <c r="B205" s="150"/>
      <c r="D205" s="144" t="s">
        <v>149</v>
      </c>
      <c r="E205" s="151" t="s">
        <v>3</v>
      </c>
      <c r="F205" s="152" t="s">
        <v>151</v>
      </c>
      <c r="H205" s="153">
        <v>87.05</v>
      </c>
      <c r="L205" s="150"/>
      <c r="M205" s="154"/>
      <c r="T205" s="155"/>
      <c r="AK205" s="151" t="s">
        <v>149</v>
      </c>
      <c r="AL205" s="151" t="s">
        <v>77</v>
      </c>
      <c r="AM205" s="13" t="s">
        <v>146</v>
      </c>
      <c r="AN205" s="13" t="s">
        <v>30</v>
      </c>
      <c r="AO205" s="13" t="s">
        <v>75</v>
      </c>
      <c r="AP205" s="151" t="s">
        <v>139</v>
      </c>
    </row>
    <row r="206" spans="2:56" s="1" customFormat="1" ht="37.950000000000003" customHeight="1" x14ac:dyDescent="0.2">
      <c r="B206" s="127"/>
      <c r="C206" s="128" t="s">
        <v>292</v>
      </c>
      <c r="D206" s="128" t="s">
        <v>141</v>
      </c>
      <c r="E206" s="129" t="s">
        <v>263</v>
      </c>
      <c r="F206" s="130" t="s">
        <v>264</v>
      </c>
      <c r="G206" s="131" t="s">
        <v>195</v>
      </c>
      <c r="H206" s="132">
        <v>73.55</v>
      </c>
      <c r="I206" s="133">
        <v>70</v>
      </c>
      <c r="J206" s="133">
        <f>ROUND(I206*H206,2)</f>
        <v>5148.5</v>
      </c>
      <c r="K206" s="130" t="s">
        <v>145</v>
      </c>
      <c r="L206" s="29"/>
      <c r="M206" s="134" t="s">
        <v>3</v>
      </c>
      <c r="N206" s="135" t="s">
        <v>39</v>
      </c>
      <c r="O206" s="136">
        <v>5.3999999999999999E-2</v>
      </c>
      <c r="P206" s="136">
        <f>O206*H206</f>
        <v>3.9716999999999998</v>
      </c>
      <c r="Q206" s="136">
        <v>0</v>
      </c>
      <c r="R206" s="136">
        <f>Q206*H206</f>
        <v>0</v>
      </c>
      <c r="S206" s="136">
        <v>0</v>
      </c>
      <c r="T206" s="137">
        <f>S206*H206</f>
        <v>0</v>
      </c>
      <c r="AI206" s="138" t="s">
        <v>146</v>
      </c>
      <c r="AK206" s="138" t="s">
        <v>141</v>
      </c>
      <c r="AL206" s="138" t="s">
        <v>77</v>
      </c>
      <c r="AP206" s="17" t="s">
        <v>139</v>
      </c>
      <c r="AV206" s="139">
        <f>IF(N206="základní",J206,0)</f>
        <v>5148.5</v>
      </c>
      <c r="AW206" s="139">
        <f>IF(N206="snížená",J206,0)</f>
        <v>0</v>
      </c>
      <c r="AX206" s="139">
        <f>IF(N206="zákl. přenesená",J206,0)</f>
        <v>0</v>
      </c>
      <c r="AY206" s="139">
        <f>IF(N206="sníž. přenesená",J206,0)</f>
        <v>0</v>
      </c>
      <c r="AZ206" s="139">
        <f>IF(N206="nulová",J206,0)</f>
        <v>0</v>
      </c>
      <c r="BA206" s="17" t="s">
        <v>75</v>
      </c>
      <c r="BB206" s="139">
        <f>ROUND(I206*H206,2)</f>
        <v>5148.5</v>
      </c>
      <c r="BC206" s="17" t="s">
        <v>146</v>
      </c>
      <c r="BD206" s="138" t="s">
        <v>265</v>
      </c>
    </row>
    <row r="207" spans="2:56" s="1" customFormat="1" x14ac:dyDescent="0.2">
      <c r="B207" s="29"/>
      <c r="D207" s="140" t="s">
        <v>147</v>
      </c>
      <c r="F207" s="141" t="s">
        <v>266</v>
      </c>
      <c r="L207" s="29"/>
      <c r="M207" s="142"/>
      <c r="T207" s="49"/>
      <c r="AK207" s="17" t="s">
        <v>147</v>
      </c>
      <c r="AL207" s="17" t="s">
        <v>77</v>
      </c>
    </row>
    <row r="208" spans="2:56" s="14" customFormat="1" x14ac:dyDescent="0.2">
      <c r="B208" s="156"/>
      <c r="D208" s="144" t="s">
        <v>149</v>
      </c>
      <c r="E208" s="157" t="s">
        <v>3</v>
      </c>
      <c r="F208" s="158" t="s">
        <v>244</v>
      </c>
      <c r="H208" s="157" t="s">
        <v>3</v>
      </c>
      <c r="L208" s="156"/>
      <c r="M208" s="159"/>
      <c r="T208" s="160"/>
      <c r="AK208" s="157" t="s">
        <v>149</v>
      </c>
      <c r="AL208" s="157" t="s">
        <v>77</v>
      </c>
      <c r="AM208" s="14" t="s">
        <v>75</v>
      </c>
      <c r="AN208" s="14" t="s">
        <v>30</v>
      </c>
      <c r="AO208" s="14" t="s">
        <v>68</v>
      </c>
      <c r="AP208" s="157" t="s">
        <v>139</v>
      </c>
    </row>
    <row r="209" spans="2:56" s="12" customFormat="1" x14ac:dyDescent="0.2">
      <c r="B209" s="143"/>
      <c r="D209" s="144" t="s">
        <v>149</v>
      </c>
      <c r="E209" s="145" t="s">
        <v>3</v>
      </c>
      <c r="F209" s="146" t="s">
        <v>771</v>
      </c>
      <c r="H209" s="147">
        <v>73.55</v>
      </c>
      <c r="L209" s="143"/>
      <c r="M209" s="148"/>
      <c r="T209" s="149"/>
      <c r="AK209" s="145" t="s">
        <v>149</v>
      </c>
      <c r="AL209" s="145" t="s">
        <v>77</v>
      </c>
      <c r="AM209" s="12" t="s">
        <v>77</v>
      </c>
      <c r="AN209" s="12" t="s">
        <v>30</v>
      </c>
      <c r="AO209" s="12" t="s">
        <v>68</v>
      </c>
      <c r="AP209" s="145" t="s">
        <v>139</v>
      </c>
    </row>
    <row r="210" spans="2:56" s="13" customFormat="1" x14ac:dyDescent="0.2">
      <c r="B210" s="150"/>
      <c r="D210" s="144" t="s">
        <v>149</v>
      </c>
      <c r="E210" s="151" t="s">
        <v>3</v>
      </c>
      <c r="F210" s="152" t="s">
        <v>151</v>
      </c>
      <c r="H210" s="153">
        <v>73.55</v>
      </c>
      <c r="L210" s="150"/>
      <c r="M210" s="154"/>
      <c r="T210" s="155"/>
      <c r="AK210" s="151" t="s">
        <v>149</v>
      </c>
      <c r="AL210" s="151" t="s">
        <v>77</v>
      </c>
      <c r="AM210" s="13" t="s">
        <v>146</v>
      </c>
      <c r="AN210" s="13" t="s">
        <v>30</v>
      </c>
      <c r="AO210" s="13" t="s">
        <v>75</v>
      </c>
      <c r="AP210" s="151" t="s">
        <v>139</v>
      </c>
    </row>
    <row r="211" spans="2:56" s="1" customFormat="1" ht="37.950000000000003" customHeight="1" x14ac:dyDescent="0.2">
      <c r="B211" s="127"/>
      <c r="C211" s="128" t="s">
        <v>298</v>
      </c>
      <c r="D211" s="128" t="s">
        <v>141</v>
      </c>
      <c r="E211" s="129" t="s">
        <v>268</v>
      </c>
      <c r="F211" s="130" t="s">
        <v>269</v>
      </c>
      <c r="G211" s="131" t="s">
        <v>195</v>
      </c>
      <c r="H211" s="132">
        <v>127.393</v>
      </c>
      <c r="I211" s="133">
        <v>18</v>
      </c>
      <c r="J211" s="133">
        <f>ROUND(I211*H211,2)</f>
        <v>2293.0700000000002</v>
      </c>
      <c r="K211" s="130" t="s">
        <v>145</v>
      </c>
      <c r="L211" s="29"/>
      <c r="M211" s="134" t="s">
        <v>3</v>
      </c>
      <c r="N211" s="135" t="s">
        <v>39</v>
      </c>
      <c r="O211" s="136">
        <v>8.9999999999999993E-3</v>
      </c>
      <c r="P211" s="136">
        <f>O211*H211</f>
        <v>1.1465369999999999</v>
      </c>
      <c r="Q211" s="136">
        <v>0</v>
      </c>
      <c r="R211" s="136">
        <f>Q211*H211</f>
        <v>0</v>
      </c>
      <c r="S211" s="136">
        <v>0</v>
      </c>
      <c r="T211" s="137">
        <f>S211*H211</f>
        <v>0</v>
      </c>
      <c r="AI211" s="138" t="s">
        <v>146</v>
      </c>
      <c r="AK211" s="138" t="s">
        <v>141</v>
      </c>
      <c r="AL211" s="138" t="s">
        <v>77</v>
      </c>
      <c r="AP211" s="17" t="s">
        <v>139</v>
      </c>
      <c r="AV211" s="139">
        <f>IF(N211="základní",J211,0)</f>
        <v>2293.0700000000002</v>
      </c>
      <c r="AW211" s="139">
        <f>IF(N211="snížená",J211,0)</f>
        <v>0</v>
      </c>
      <c r="AX211" s="139">
        <f>IF(N211="zákl. přenesená",J211,0)</f>
        <v>0</v>
      </c>
      <c r="AY211" s="139">
        <f>IF(N211="sníž. přenesená",J211,0)</f>
        <v>0</v>
      </c>
      <c r="AZ211" s="139">
        <f>IF(N211="nulová",J211,0)</f>
        <v>0</v>
      </c>
      <c r="BA211" s="17" t="s">
        <v>75</v>
      </c>
      <c r="BB211" s="139">
        <f>ROUND(I211*H211,2)</f>
        <v>2293.0700000000002</v>
      </c>
      <c r="BC211" s="17" t="s">
        <v>146</v>
      </c>
      <c r="BD211" s="138" t="s">
        <v>270</v>
      </c>
    </row>
    <row r="212" spans="2:56" s="1" customFormat="1" x14ac:dyDescent="0.2">
      <c r="B212" s="29"/>
      <c r="D212" s="140" t="s">
        <v>147</v>
      </c>
      <c r="F212" s="141" t="s">
        <v>271</v>
      </c>
      <c r="L212" s="29"/>
      <c r="M212" s="142"/>
      <c r="T212" s="49"/>
      <c r="AK212" s="17" t="s">
        <v>147</v>
      </c>
      <c r="AL212" s="17" t="s">
        <v>77</v>
      </c>
    </row>
    <row r="213" spans="2:56" s="1" customFormat="1" ht="44.25" customHeight="1" x14ac:dyDescent="0.2">
      <c r="B213" s="127"/>
      <c r="C213" s="128" t="s">
        <v>302</v>
      </c>
      <c r="D213" s="128" t="s">
        <v>141</v>
      </c>
      <c r="E213" s="129" t="s">
        <v>273</v>
      </c>
      <c r="F213" s="130" t="s">
        <v>274</v>
      </c>
      <c r="G213" s="131" t="s">
        <v>275</v>
      </c>
      <c r="H213" s="132">
        <v>235.67705000000001</v>
      </c>
      <c r="I213" s="133">
        <v>200</v>
      </c>
      <c r="J213" s="133">
        <f>ROUND(I213*H213,2)</f>
        <v>47135.41</v>
      </c>
      <c r="K213" s="130" t="s">
        <v>145</v>
      </c>
      <c r="L213" s="29"/>
      <c r="M213" s="134" t="s">
        <v>3</v>
      </c>
      <c r="N213" s="135" t="s">
        <v>39</v>
      </c>
      <c r="O213" s="136">
        <v>0</v>
      </c>
      <c r="P213" s="136">
        <f>O213*H213</f>
        <v>0</v>
      </c>
      <c r="Q213" s="136">
        <v>0</v>
      </c>
      <c r="R213" s="136">
        <f>Q213*H213</f>
        <v>0</v>
      </c>
      <c r="S213" s="136">
        <v>0</v>
      </c>
      <c r="T213" s="137">
        <f>S213*H213</f>
        <v>0</v>
      </c>
      <c r="AI213" s="138" t="s">
        <v>146</v>
      </c>
      <c r="AK213" s="138" t="s">
        <v>141</v>
      </c>
      <c r="AL213" s="138" t="s">
        <v>77</v>
      </c>
      <c r="AP213" s="17" t="s">
        <v>139</v>
      </c>
      <c r="AV213" s="139">
        <f>IF(N213="základní",J213,0)</f>
        <v>47135.41</v>
      </c>
      <c r="AW213" s="139">
        <f>IF(N213="snížená",J213,0)</f>
        <v>0</v>
      </c>
      <c r="AX213" s="139">
        <f>IF(N213="zákl. přenesená",J213,0)</f>
        <v>0</v>
      </c>
      <c r="AY213" s="139">
        <f>IF(N213="sníž. přenesená",J213,0)</f>
        <v>0</v>
      </c>
      <c r="AZ213" s="139">
        <f>IF(N213="nulová",J213,0)</f>
        <v>0</v>
      </c>
      <c r="BA213" s="17" t="s">
        <v>75</v>
      </c>
      <c r="BB213" s="139">
        <f>ROUND(I213*H213,2)</f>
        <v>47135.41</v>
      </c>
      <c r="BC213" s="17" t="s">
        <v>146</v>
      </c>
      <c r="BD213" s="138" t="s">
        <v>276</v>
      </c>
    </row>
    <row r="214" spans="2:56" s="1" customFormat="1" x14ac:dyDescent="0.2">
      <c r="B214" s="29"/>
      <c r="D214" s="140" t="s">
        <v>147</v>
      </c>
      <c r="F214" s="141" t="s">
        <v>277</v>
      </c>
      <c r="L214" s="29"/>
      <c r="M214" s="142"/>
      <c r="T214" s="49"/>
      <c r="AK214" s="17" t="s">
        <v>147</v>
      </c>
      <c r="AL214" s="17" t="s">
        <v>77</v>
      </c>
    </row>
    <row r="215" spans="2:56" s="12" customFormat="1" x14ac:dyDescent="0.2">
      <c r="B215" s="143"/>
      <c r="D215" s="144" t="s">
        <v>149</v>
      </c>
      <c r="E215" s="145" t="s">
        <v>3</v>
      </c>
      <c r="F215" s="146" t="s">
        <v>775</v>
      </c>
      <c r="H215" s="147">
        <v>318.666</v>
      </c>
      <c r="L215" s="143"/>
      <c r="M215" s="148"/>
      <c r="T215" s="149"/>
      <c r="AK215" s="145" t="s">
        <v>149</v>
      </c>
      <c r="AL215" s="145" t="s">
        <v>77</v>
      </c>
      <c r="AM215" s="12" t="s">
        <v>77</v>
      </c>
      <c r="AN215" s="12" t="s">
        <v>30</v>
      </c>
      <c r="AO215" s="12" t="s">
        <v>68</v>
      </c>
      <c r="AP215" s="145" t="s">
        <v>139</v>
      </c>
    </row>
    <row r="216" spans="2:56" s="13" customFormat="1" x14ac:dyDescent="0.2">
      <c r="B216" s="150"/>
      <c r="D216" s="144" t="s">
        <v>149</v>
      </c>
      <c r="E216" s="151" t="s">
        <v>3</v>
      </c>
      <c r="F216" s="152" t="s">
        <v>151</v>
      </c>
      <c r="H216" s="153">
        <v>318.666</v>
      </c>
      <c r="L216" s="150"/>
      <c r="M216" s="154"/>
      <c r="T216" s="155"/>
      <c r="AK216" s="151" t="s">
        <v>149</v>
      </c>
      <c r="AL216" s="151" t="s">
        <v>77</v>
      </c>
      <c r="AM216" s="13" t="s">
        <v>146</v>
      </c>
      <c r="AN216" s="13" t="s">
        <v>30</v>
      </c>
      <c r="AO216" s="13" t="s">
        <v>75</v>
      </c>
      <c r="AP216" s="151" t="s">
        <v>139</v>
      </c>
    </row>
    <row r="217" spans="2:56" s="1" customFormat="1" ht="44.25" customHeight="1" x14ac:dyDescent="0.2">
      <c r="B217" s="127"/>
      <c r="C217" s="128" t="s">
        <v>213</v>
      </c>
      <c r="D217" s="128" t="s">
        <v>141</v>
      </c>
      <c r="E217" s="129" t="s">
        <v>280</v>
      </c>
      <c r="F217" s="130" t="s">
        <v>281</v>
      </c>
      <c r="G217" s="131" t="s">
        <v>195</v>
      </c>
      <c r="H217" s="132">
        <v>9.9</v>
      </c>
      <c r="I217" s="133">
        <v>118</v>
      </c>
      <c r="J217" s="133">
        <f>ROUND(I217*H217,2)</f>
        <v>1168.2</v>
      </c>
      <c r="K217" s="130" t="s">
        <v>145</v>
      </c>
      <c r="L217" s="29"/>
      <c r="M217" s="134" t="s">
        <v>3</v>
      </c>
      <c r="N217" s="135" t="s">
        <v>39</v>
      </c>
      <c r="O217" s="136">
        <v>0.32800000000000001</v>
      </c>
      <c r="P217" s="136">
        <f>O217*H217</f>
        <v>3.2472000000000003</v>
      </c>
      <c r="Q217" s="136">
        <v>0</v>
      </c>
      <c r="R217" s="136">
        <f>Q217*H217</f>
        <v>0</v>
      </c>
      <c r="S217" s="136">
        <v>0</v>
      </c>
      <c r="T217" s="137">
        <f>S217*H217</f>
        <v>0</v>
      </c>
      <c r="AI217" s="138" t="s">
        <v>146</v>
      </c>
      <c r="AK217" s="138" t="s">
        <v>141</v>
      </c>
      <c r="AL217" s="138" t="s">
        <v>77</v>
      </c>
      <c r="AP217" s="17" t="s">
        <v>139</v>
      </c>
      <c r="AV217" s="139">
        <f>IF(N217="základní",J217,0)</f>
        <v>1168.2</v>
      </c>
      <c r="AW217" s="139">
        <f>IF(N217="snížená",J217,0)</f>
        <v>0</v>
      </c>
      <c r="AX217" s="139">
        <f>IF(N217="zákl. přenesená",J217,0)</f>
        <v>0</v>
      </c>
      <c r="AY217" s="139">
        <f>IF(N217="sníž. přenesená",J217,0)</f>
        <v>0</v>
      </c>
      <c r="AZ217" s="139">
        <f>IF(N217="nulová",J217,0)</f>
        <v>0</v>
      </c>
      <c r="BA217" s="17" t="s">
        <v>75</v>
      </c>
      <c r="BB217" s="139">
        <f>ROUND(I217*H217,2)</f>
        <v>1168.2</v>
      </c>
      <c r="BC217" s="17" t="s">
        <v>146</v>
      </c>
      <c r="BD217" s="138" t="s">
        <v>282</v>
      </c>
    </row>
    <row r="218" spans="2:56" s="1" customFormat="1" x14ac:dyDescent="0.2">
      <c r="B218" s="29"/>
      <c r="D218" s="140" t="s">
        <v>147</v>
      </c>
      <c r="F218" s="141" t="s">
        <v>283</v>
      </c>
      <c r="L218" s="29"/>
      <c r="M218" s="142"/>
      <c r="T218" s="49"/>
      <c r="AK218" s="17" t="s">
        <v>147</v>
      </c>
      <c r="AL218" s="17" t="s">
        <v>77</v>
      </c>
    </row>
    <row r="219" spans="2:56" s="14" customFormat="1" x14ac:dyDescent="0.2">
      <c r="B219" s="156"/>
      <c r="D219" s="144" t="s">
        <v>149</v>
      </c>
      <c r="E219" s="157" t="s">
        <v>3</v>
      </c>
      <c r="F219" s="158" t="s">
        <v>202</v>
      </c>
      <c r="H219" s="157" t="s">
        <v>3</v>
      </c>
      <c r="L219" s="156"/>
      <c r="M219" s="159"/>
      <c r="T219" s="160"/>
      <c r="AK219" s="157" t="s">
        <v>149</v>
      </c>
      <c r="AL219" s="157" t="s">
        <v>77</v>
      </c>
      <c r="AM219" s="14" t="s">
        <v>75</v>
      </c>
      <c r="AN219" s="14" t="s">
        <v>30</v>
      </c>
      <c r="AO219" s="14" t="s">
        <v>68</v>
      </c>
      <c r="AP219" s="157" t="s">
        <v>139</v>
      </c>
    </row>
    <row r="220" spans="2:56" s="12" customFormat="1" x14ac:dyDescent="0.2">
      <c r="B220" s="143"/>
      <c r="D220" s="144" t="s">
        <v>149</v>
      </c>
      <c r="E220" s="145" t="s">
        <v>3</v>
      </c>
      <c r="F220" s="146" t="s">
        <v>776</v>
      </c>
      <c r="H220" s="147">
        <v>9.9</v>
      </c>
      <c r="L220" s="143"/>
      <c r="M220" s="148"/>
      <c r="T220" s="149"/>
      <c r="AK220" s="145" t="s">
        <v>149</v>
      </c>
      <c r="AL220" s="145" t="s">
        <v>77</v>
      </c>
      <c r="AM220" s="12" t="s">
        <v>77</v>
      </c>
      <c r="AN220" s="12" t="s">
        <v>30</v>
      </c>
      <c r="AO220" s="12" t="s">
        <v>68</v>
      </c>
      <c r="AP220" s="145" t="s">
        <v>139</v>
      </c>
    </row>
    <row r="221" spans="2:56" s="13" customFormat="1" x14ac:dyDescent="0.2">
      <c r="B221" s="150"/>
      <c r="D221" s="144" t="s">
        <v>149</v>
      </c>
      <c r="E221" s="151" t="s">
        <v>3</v>
      </c>
      <c r="F221" s="152" t="s">
        <v>151</v>
      </c>
      <c r="H221" s="153">
        <v>9.9</v>
      </c>
      <c r="L221" s="150"/>
      <c r="M221" s="154"/>
      <c r="T221" s="155"/>
      <c r="AK221" s="151" t="s">
        <v>149</v>
      </c>
      <c r="AL221" s="151" t="s">
        <v>77</v>
      </c>
      <c r="AM221" s="13" t="s">
        <v>146</v>
      </c>
      <c r="AN221" s="13" t="s">
        <v>30</v>
      </c>
      <c r="AO221" s="13" t="s">
        <v>75</v>
      </c>
      <c r="AP221" s="151" t="s">
        <v>139</v>
      </c>
    </row>
    <row r="222" spans="2:56" s="1" customFormat="1" ht="16.5" customHeight="1" x14ac:dyDescent="0.2">
      <c r="B222" s="127"/>
      <c r="C222" s="161" t="s">
        <v>313</v>
      </c>
      <c r="D222" s="161" t="s">
        <v>287</v>
      </c>
      <c r="E222" s="162" t="s">
        <v>288</v>
      </c>
      <c r="F222" s="163" t="s">
        <v>289</v>
      </c>
      <c r="G222" s="164" t="s">
        <v>275</v>
      </c>
      <c r="H222" s="165">
        <v>20.79</v>
      </c>
      <c r="I222" s="166">
        <v>488</v>
      </c>
      <c r="J222" s="166">
        <f>ROUND(I222*H222,2)</f>
        <v>10145.52</v>
      </c>
      <c r="K222" s="163" t="s">
        <v>145</v>
      </c>
      <c r="L222" s="167"/>
      <c r="M222" s="168" t="s">
        <v>3</v>
      </c>
      <c r="N222" s="169" t="s">
        <v>39</v>
      </c>
      <c r="O222" s="136">
        <v>0</v>
      </c>
      <c r="P222" s="136">
        <f>O222*H222</f>
        <v>0</v>
      </c>
      <c r="Q222" s="136">
        <v>1</v>
      </c>
      <c r="R222" s="136">
        <f>Q222*H222</f>
        <v>20.79</v>
      </c>
      <c r="S222" s="136">
        <v>0</v>
      </c>
      <c r="T222" s="137">
        <f>S222*H222</f>
        <v>0</v>
      </c>
      <c r="AI222" s="138" t="s">
        <v>165</v>
      </c>
      <c r="AK222" s="138" t="s">
        <v>287</v>
      </c>
      <c r="AL222" s="138" t="s">
        <v>77</v>
      </c>
      <c r="AP222" s="17" t="s">
        <v>139</v>
      </c>
      <c r="AV222" s="139">
        <f>IF(N222="základní",J222,0)</f>
        <v>10145.52</v>
      </c>
      <c r="AW222" s="139">
        <f>IF(N222="snížená",J222,0)</f>
        <v>0</v>
      </c>
      <c r="AX222" s="139">
        <f>IF(N222="zákl. přenesená",J222,0)</f>
        <v>0</v>
      </c>
      <c r="AY222" s="139">
        <f>IF(N222="sníž. přenesená",J222,0)</f>
        <v>0</v>
      </c>
      <c r="AZ222" s="139">
        <f>IF(N222="nulová",J222,0)</f>
        <v>0</v>
      </c>
      <c r="BA222" s="17" t="s">
        <v>75</v>
      </c>
      <c r="BB222" s="139">
        <f>ROUND(I222*H222,2)</f>
        <v>10145.52</v>
      </c>
      <c r="BC222" s="17" t="s">
        <v>146</v>
      </c>
      <c r="BD222" s="138" t="s">
        <v>290</v>
      </c>
    </row>
    <row r="223" spans="2:56" s="12" customFormat="1" x14ac:dyDescent="0.2">
      <c r="B223" s="143"/>
      <c r="D223" s="144" t="s">
        <v>149</v>
      </c>
      <c r="E223" s="145" t="s">
        <v>3</v>
      </c>
      <c r="F223" s="146" t="s">
        <v>777</v>
      </c>
      <c r="H223" s="147">
        <v>20.79</v>
      </c>
      <c r="L223" s="143"/>
      <c r="M223" s="148"/>
      <c r="T223" s="149"/>
      <c r="AK223" s="145" t="s">
        <v>149</v>
      </c>
      <c r="AL223" s="145" t="s">
        <v>77</v>
      </c>
      <c r="AM223" s="12" t="s">
        <v>77</v>
      </c>
      <c r="AN223" s="12" t="s">
        <v>30</v>
      </c>
      <c r="AO223" s="12" t="s">
        <v>68</v>
      </c>
      <c r="AP223" s="145" t="s">
        <v>139</v>
      </c>
    </row>
    <row r="224" spans="2:56" s="13" customFormat="1" x14ac:dyDescent="0.2">
      <c r="B224" s="150"/>
      <c r="D224" s="144" t="s">
        <v>149</v>
      </c>
      <c r="E224" s="151" t="s">
        <v>3</v>
      </c>
      <c r="F224" s="152" t="s">
        <v>151</v>
      </c>
      <c r="H224" s="153">
        <v>20.79</v>
      </c>
      <c r="L224" s="150"/>
      <c r="M224" s="154"/>
      <c r="T224" s="155"/>
      <c r="AK224" s="151" t="s">
        <v>149</v>
      </c>
      <c r="AL224" s="151" t="s">
        <v>77</v>
      </c>
      <c r="AM224" s="13" t="s">
        <v>146</v>
      </c>
      <c r="AN224" s="13" t="s">
        <v>30</v>
      </c>
      <c r="AO224" s="13" t="s">
        <v>75</v>
      </c>
      <c r="AP224" s="151" t="s">
        <v>139</v>
      </c>
    </row>
    <row r="225" spans="2:56" s="1" customFormat="1" ht="66.75" customHeight="1" x14ac:dyDescent="0.2">
      <c r="B225" s="127"/>
      <c r="C225" s="128" t="s">
        <v>219</v>
      </c>
      <c r="D225" s="128" t="s">
        <v>141</v>
      </c>
      <c r="E225" s="129" t="s">
        <v>293</v>
      </c>
      <c r="F225" s="130" t="s">
        <v>294</v>
      </c>
      <c r="G225" s="131" t="s">
        <v>195</v>
      </c>
      <c r="H225" s="132">
        <v>2.4350000000000001</v>
      </c>
      <c r="I225" s="133">
        <v>443</v>
      </c>
      <c r="J225" s="133">
        <f>ROUND(I225*H225,2)</f>
        <v>1078.71</v>
      </c>
      <c r="K225" s="130" t="s">
        <v>145</v>
      </c>
      <c r="L225" s="29"/>
      <c r="M225" s="134" t="s">
        <v>3</v>
      </c>
      <c r="N225" s="135" t="s">
        <v>39</v>
      </c>
      <c r="O225" s="136">
        <v>1.7889999999999999</v>
      </c>
      <c r="P225" s="136">
        <f>O225*H225</f>
        <v>4.3562149999999997</v>
      </c>
      <c r="Q225" s="136">
        <v>0</v>
      </c>
      <c r="R225" s="136">
        <f>Q225*H225</f>
        <v>0</v>
      </c>
      <c r="S225" s="136">
        <v>0</v>
      </c>
      <c r="T225" s="137">
        <f>S225*H225</f>
        <v>0</v>
      </c>
      <c r="AI225" s="138" t="s">
        <v>146</v>
      </c>
      <c r="AK225" s="138" t="s">
        <v>141</v>
      </c>
      <c r="AL225" s="138" t="s">
        <v>77</v>
      </c>
      <c r="AP225" s="17" t="s">
        <v>139</v>
      </c>
      <c r="AV225" s="139">
        <f>IF(N225="základní",J225,0)</f>
        <v>1078.71</v>
      </c>
      <c r="AW225" s="139">
        <f>IF(N225="snížená",J225,0)</f>
        <v>0</v>
      </c>
      <c r="AX225" s="139">
        <f>IF(N225="zákl. přenesená",J225,0)</f>
        <v>0</v>
      </c>
      <c r="AY225" s="139">
        <f>IF(N225="sníž. přenesená",J225,0)</f>
        <v>0</v>
      </c>
      <c r="AZ225" s="139">
        <f>IF(N225="nulová",J225,0)</f>
        <v>0</v>
      </c>
      <c r="BA225" s="17" t="s">
        <v>75</v>
      </c>
      <c r="BB225" s="139">
        <f>ROUND(I225*H225,2)</f>
        <v>1078.71</v>
      </c>
      <c r="BC225" s="17" t="s">
        <v>146</v>
      </c>
      <c r="BD225" s="138" t="s">
        <v>295</v>
      </c>
    </row>
    <row r="226" spans="2:56" s="1" customFormat="1" x14ac:dyDescent="0.2">
      <c r="B226" s="29"/>
      <c r="D226" s="140" t="s">
        <v>147</v>
      </c>
      <c r="F226" s="141" t="s">
        <v>296</v>
      </c>
      <c r="L226" s="29"/>
      <c r="M226" s="142"/>
      <c r="T226" s="49"/>
      <c r="AK226" s="17" t="s">
        <v>147</v>
      </c>
      <c r="AL226" s="17" t="s">
        <v>77</v>
      </c>
    </row>
    <row r="227" spans="2:56" s="14" customFormat="1" x14ac:dyDescent="0.2">
      <c r="B227" s="156"/>
      <c r="D227" s="144" t="s">
        <v>149</v>
      </c>
      <c r="E227" s="157" t="s">
        <v>3</v>
      </c>
      <c r="F227" s="158" t="s">
        <v>202</v>
      </c>
      <c r="H227" s="157" t="s">
        <v>3</v>
      </c>
      <c r="L227" s="156"/>
      <c r="M227" s="159"/>
      <c r="T227" s="160"/>
      <c r="AK227" s="157" t="s">
        <v>149</v>
      </c>
      <c r="AL227" s="157" t="s">
        <v>77</v>
      </c>
      <c r="AM227" s="14" t="s">
        <v>75</v>
      </c>
      <c r="AN227" s="14" t="s">
        <v>30</v>
      </c>
      <c r="AO227" s="14" t="s">
        <v>68</v>
      </c>
      <c r="AP227" s="157" t="s">
        <v>139</v>
      </c>
    </row>
    <row r="228" spans="2:56" s="12" customFormat="1" x14ac:dyDescent="0.2">
      <c r="B228" s="143"/>
      <c r="D228" s="144" t="s">
        <v>149</v>
      </c>
      <c r="E228" s="145" t="s">
        <v>3</v>
      </c>
      <c r="F228" s="146" t="s">
        <v>778</v>
      </c>
      <c r="H228" s="147">
        <v>2.4350000000000001</v>
      </c>
      <c r="L228" s="143"/>
      <c r="M228" s="148"/>
      <c r="T228" s="149"/>
      <c r="AK228" s="145" t="s">
        <v>149</v>
      </c>
      <c r="AL228" s="145" t="s">
        <v>77</v>
      </c>
      <c r="AM228" s="12" t="s">
        <v>77</v>
      </c>
      <c r="AN228" s="12" t="s">
        <v>30</v>
      </c>
      <c r="AO228" s="12" t="s">
        <v>68</v>
      </c>
      <c r="AP228" s="145" t="s">
        <v>139</v>
      </c>
    </row>
    <row r="229" spans="2:56" s="13" customFormat="1" x14ac:dyDescent="0.2">
      <c r="B229" s="150"/>
      <c r="D229" s="144" t="s">
        <v>149</v>
      </c>
      <c r="E229" s="151" t="s">
        <v>3</v>
      </c>
      <c r="F229" s="152" t="s">
        <v>151</v>
      </c>
      <c r="H229" s="153">
        <v>2.4350000000000001</v>
      </c>
      <c r="L229" s="150"/>
      <c r="M229" s="154"/>
      <c r="T229" s="155"/>
      <c r="AK229" s="151" t="s">
        <v>149</v>
      </c>
      <c r="AL229" s="151" t="s">
        <v>77</v>
      </c>
      <c r="AM229" s="13" t="s">
        <v>146</v>
      </c>
      <c r="AN229" s="13" t="s">
        <v>30</v>
      </c>
      <c r="AO229" s="13" t="s">
        <v>75</v>
      </c>
      <c r="AP229" s="151" t="s">
        <v>139</v>
      </c>
    </row>
    <row r="230" spans="2:56" s="1" customFormat="1" ht="16.5" customHeight="1" x14ac:dyDescent="0.2">
      <c r="B230" s="127"/>
      <c r="C230" s="161" t="s">
        <v>325</v>
      </c>
      <c r="D230" s="161" t="s">
        <v>287</v>
      </c>
      <c r="E230" s="162" t="s">
        <v>299</v>
      </c>
      <c r="F230" s="163" t="s">
        <v>300</v>
      </c>
      <c r="G230" s="164" t="s">
        <v>275</v>
      </c>
      <c r="H230" s="165">
        <v>4.87</v>
      </c>
      <c r="I230" s="166">
        <v>457</v>
      </c>
      <c r="J230" s="166">
        <f>ROUND(I230*H230,2)</f>
        <v>2225.59</v>
      </c>
      <c r="K230" s="163" t="s">
        <v>145</v>
      </c>
      <c r="L230" s="167"/>
      <c r="M230" s="168" t="s">
        <v>3</v>
      </c>
      <c r="N230" s="169" t="s">
        <v>39</v>
      </c>
      <c r="O230" s="136">
        <v>0</v>
      </c>
      <c r="P230" s="136">
        <f>O230*H230</f>
        <v>0</v>
      </c>
      <c r="Q230" s="136">
        <v>1</v>
      </c>
      <c r="R230" s="136">
        <f>Q230*H230</f>
        <v>4.87</v>
      </c>
      <c r="S230" s="136">
        <v>0</v>
      </c>
      <c r="T230" s="137">
        <f>S230*H230</f>
        <v>0</v>
      </c>
      <c r="AI230" s="138" t="s">
        <v>165</v>
      </c>
      <c r="AK230" s="138" t="s">
        <v>287</v>
      </c>
      <c r="AL230" s="138" t="s">
        <v>77</v>
      </c>
      <c r="AP230" s="17" t="s">
        <v>139</v>
      </c>
      <c r="AV230" s="139">
        <f>IF(N230="základní",J230,0)</f>
        <v>2225.59</v>
      </c>
      <c r="AW230" s="139">
        <f>IF(N230="snížená",J230,0)</f>
        <v>0</v>
      </c>
      <c r="AX230" s="139">
        <f>IF(N230="zákl. přenesená",J230,0)</f>
        <v>0</v>
      </c>
      <c r="AY230" s="139">
        <f>IF(N230="sníž. přenesená",J230,0)</f>
        <v>0</v>
      </c>
      <c r="AZ230" s="139">
        <f>IF(N230="nulová",J230,0)</f>
        <v>0</v>
      </c>
      <c r="BA230" s="17" t="s">
        <v>75</v>
      </c>
      <c r="BB230" s="139">
        <f>ROUND(I230*H230,2)</f>
        <v>2225.59</v>
      </c>
      <c r="BC230" s="17" t="s">
        <v>146</v>
      </c>
      <c r="BD230" s="138" t="s">
        <v>301</v>
      </c>
    </row>
    <row r="231" spans="2:56" s="1" customFormat="1" ht="33" customHeight="1" x14ac:dyDescent="0.2">
      <c r="B231" s="127"/>
      <c r="C231" s="128" t="s">
        <v>223</v>
      </c>
      <c r="D231" s="128" t="s">
        <v>141</v>
      </c>
      <c r="E231" s="129" t="s">
        <v>303</v>
      </c>
      <c r="F231" s="130" t="s">
        <v>304</v>
      </c>
      <c r="G231" s="131" t="s">
        <v>144</v>
      </c>
      <c r="H231" s="132">
        <v>366.15800000000002</v>
      </c>
      <c r="I231" s="133">
        <v>55</v>
      </c>
      <c r="J231" s="133">
        <f>ROUND(I231*H231,2)</f>
        <v>20138.689999999999</v>
      </c>
      <c r="K231" s="130" t="s">
        <v>145</v>
      </c>
      <c r="L231" s="29"/>
      <c r="M231" s="134" t="s">
        <v>3</v>
      </c>
      <c r="N231" s="135" t="s">
        <v>39</v>
      </c>
      <c r="O231" s="136">
        <v>2.5000000000000001E-2</v>
      </c>
      <c r="P231" s="136">
        <f>O231*H231</f>
        <v>9.15395</v>
      </c>
      <c r="Q231" s="136">
        <v>0</v>
      </c>
      <c r="R231" s="136">
        <f>Q231*H231</f>
        <v>0</v>
      </c>
      <c r="S231" s="136">
        <v>0</v>
      </c>
      <c r="T231" s="137">
        <f>S231*H231</f>
        <v>0</v>
      </c>
      <c r="AI231" s="138" t="s">
        <v>146</v>
      </c>
      <c r="AK231" s="138" t="s">
        <v>141</v>
      </c>
      <c r="AL231" s="138" t="s">
        <v>77</v>
      </c>
      <c r="AP231" s="17" t="s">
        <v>139</v>
      </c>
      <c r="AV231" s="139">
        <f>IF(N231="základní",J231,0)</f>
        <v>20138.689999999999</v>
      </c>
      <c r="AW231" s="139">
        <f>IF(N231="snížená",J231,0)</f>
        <v>0</v>
      </c>
      <c r="AX231" s="139">
        <f>IF(N231="zákl. přenesená",J231,0)</f>
        <v>0</v>
      </c>
      <c r="AY231" s="139">
        <f>IF(N231="sníž. přenesená",J231,0)</f>
        <v>0</v>
      </c>
      <c r="AZ231" s="139">
        <f>IF(N231="nulová",J231,0)</f>
        <v>0</v>
      </c>
      <c r="BA231" s="17" t="s">
        <v>75</v>
      </c>
      <c r="BB231" s="139">
        <f>ROUND(I231*H231,2)</f>
        <v>20138.689999999999</v>
      </c>
      <c r="BC231" s="17" t="s">
        <v>146</v>
      </c>
      <c r="BD231" s="138" t="s">
        <v>305</v>
      </c>
    </row>
    <row r="232" spans="2:56" s="1" customFormat="1" x14ac:dyDescent="0.2">
      <c r="B232" s="29"/>
      <c r="D232" s="140" t="s">
        <v>147</v>
      </c>
      <c r="F232" s="141" t="s">
        <v>306</v>
      </c>
      <c r="L232" s="29"/>
      <c r="M232" s="142"/>
      <c r="T232" s="49"/>
      <c r="AK232" s="17" t="s">
        <v>147</v>
      </c>
      <c r="AL232" s="17" t="s">
        <v>77</v>
      </c>
    </row>
    <row r="233" spans="2:56" s="12" customFormat="1" ht="20.399999999999999" x14ac:dyDescent="0.2">
      <c r="B233" s="143"/>
      <c r="D233" s="144" t="s">
        <v>149</v>
      </c>
      <c r="E233" s="145" t="s">
        <v>3</v>
      </c>
      <c r="F233" s="146" t="s">
        <v>779</v>
      </c>
      <c r="H233" s="147">
        <v>256.81</v>
      </c>
      <c r="L233" s="143"/>
      <c r="M233" s="148"/>
      <c r="T233" s="149"/>
      <c r="AK233" s="145" t="s">
        <v>149</v>
      </c>
      <c r="AL233" s="145" t="s">
        <v>77</v>
      </c>
      <c r="AM233" s="12" t="s">
        <v>77</v>
      </c>
      <c r="AN233" s="12" t="s">
        <v>30</v>
      </c>
      <c r="AO233" s="12" t="s">
        <v>68</v>
      </c>
      <c r="AP233" s="145" t="s">
        <v>139</v>
      </c>
    </row>
    <row r="234" spans="2:56" s="12" customFormat="1" ht="20.399999999999999" x14ac:dyDescent="0.2">
      <c r="B234" s="143"/>
      <c r="D234" s="144" t="s">
        <v>149</v>
      </c>
      <c r="E234" s="145" t="s">
        <v>3</v>
      </c>
      <c r="F234" s="146" t="s">
        <v>780</v>
      </c>
      <c r="H234" s="147">
        <v>10.95</v>
      </c>
      <c r="L234" s="143"/>
      <c r="M234" s="148"/>
      <c r="T234" s="149"/>
      <c r="AK234" s="145" t="s">
        <v>149</v>
      </c>
      <c r="AL234" s="145" t="s">
        <v>77</v>
      </c>
      <c r="AM234" s="12" t="s">
        <v>77</v>
      </c>
      <c r="AN234" s="12" t="s">
        <v>30</v>
      </c>
      <c r="AO234" s="12" t="s">
        <v>68</v>
      </c>
      <c r="AP234" s="145" t="s">
        <v>139</v>
      </c>
    </row>
    <row r="235" spans="2:56" s="12" customFormat="1" x14ac:dyDescent="0.2">
      <c r="B235" s="143"/>
      <c r="D235" s="144" t="s">
        <v>149</v>
      </c>
      <c r="E235" s="145" t="s">
        <v>3</v>
      </c>
      <c r="F235" s="146" t="s">
        <v>781</v>
      </c>
      <c r="H235" s="147"/>
      <c r="L235" s="143"/>
      <c r="M235" s="148"/>
      <c r="T235" s="149"/>
      <c r="AK235" s="145" t="s">
        <v>149</v>
      </c>
      <c r="AL235" s="145" t="s">
        <v>77</v>
      </c>
      <c r="AM235" s="12" t="s">
        <v>77</v>
      </c>
      <c r="AN235" s="12" t="s">
        <v>30</v>
      </c>
      <c r="AO235" s="12" t="s">
        <v>68</v>
      </c>
      <c r="AP235" s="145" t="s">
        <v>139</v>
      </c>
    </row>
    <row r="236" spans="2:56" s="12" customFormat="1" x14ac:dyDescent="0.2">
      <c r="B236" s="143"/>
      <c r="D236" s="144" t="s">
        <v>149</v>
      </c>
      <c r="E236" s="145" t="s">
        <v>3</v>
      </c>
      <c r="F236" s="146" t="s">
        <v>782</v>
      </c>
      <c r="H236" s="147"/>
      <c r="L236" s="143"/>
      <c r="M236" s="148"/>
      <c r="T236" s="149"/>
      <c r="AK236" s="145" t="s">
        <v>149</v>
      </c>
      <c r="AL236" s="145" t="s">
        <v>77</v>
      </c>
      <c r="AM236" s="12" t="s">
        <v>77</v>
      </c>
      <c r="AN236" s="12" t="s">
        <v>30</v>
      </c>
      <c r="AO236" s="12" t="s">
        <v>68</v>
      </c>
      <c r="AP236" s="145" t="s">
        <v>139</v>
      </c>
    </row>
    <row r="237" spans="2:56" s="12" customFormat="1" x14ac:dyDescent="0.2">
      <c r="B237" s="143"/>
      <c r="D237" s="144" t="s">
        <v>149</v>
      </c>
      <c r="E237" s="145" t="s">
        <v>3</v>
      </c>
      <c r="F237" s="146" t="s">
        <v>783</v>
      </c>
      <c r="H237" s="147"/>
      <c r="L237" s="143"/>
      <c r="M237" s="148"/>
      <c r="T237" s="149"/>
      <c r="AK237" s="145" t="s">
        <v>149</v>
      </c>
      <c r="AL237" s="145" t="s">
        <v>77</v>
      </c>
      <c r="AM237" s="12" t="s">
        <v>77</v>
      </c>
      <c r="AN237" s="12" t="s">
        <v>30</v>
      </c>
      <c r="AO237" s="12" t="s">
        <v>68</v>
      </c>
      <c r="AP237" s="145" t="s">
        <v>139</v>
      </c>
    </row>
    <row r="238" spans="2:56" s="12" customFormat="1" x14ac:dyDescent="0.2">
      <c r="B238" s="143"/>
      <c r="D238" s="144" t="s">
        <v>149</v>
      </c>
      <c r="E238" s="145" t="s">
        <v>3</v>
      </c>
      <c r="F238" s="146" t="s">
        <v>784</v>
      </c>
      <c r="H238" s="147"/>
      <c r="L238" s="143"/>
      <c r="M238" s="148"/>
      <c r="T238" s="149"/>
      <c r="AK238" s="145" t="s">
        <v>149</v>
      </c>
      <c r="AL238" s="145" t="s">
        <v>77</v>
      </c>
      <c r="AM238" s="12" t="s">
        <v>77</v>
      </c>
      <c r="AN238" s="12" t="s">
        <v>30</v>
      </c>
      <c r="AO238" s="12" t="s">
        <v>68</v>
      </c>
      <c r="AP238" s="145" t="s">
        <v>139</v>
      </c>
    </row>
    <row r="239" spans="2:56" s="12" customFormat="1" ht="30.6" x14ac:dyDescent="0.2">
      <c r="B239" s="143"/>
      <c r="D239" s="144" t="s">
        <v>149</v>
      </c>
      <c r="E239" s="145" t="s">
        <v>3</v>
      </c>
      <c r="F239" s="146" t="s">
        <v>785</v>
      </c>
      <c r="H239" s="147">
        <v>26.486000000000001</v>
      </c>
      <c r="L239" s="143"/>
      <c r="M239" s="148"/>
      <c r="T239" s="149"/>
      <c r="AK239" s="145" t="s">
        <v>149</v>
      </c>
      <c r="AL239" s="145" t="s">
        <v>77</v>
      </c>
      <c r="AM239" s="12" t="s">
        <v>77</v>
      </c>
      <c r="AN239" s="12" t="s">
        <v>30</v>
      </c>
      <c r="AO239" s="12" t="s">
        <v>68</v>
      </c>
      <c r="AP239" s="145" t="s">
        <v>139</v>
      </c>
    </row>
    <row r="240" spans="2:56" s="12" customFormat="1" ht="20.399999999999999" x14ac:dyDescent="0.2">
      <c r="B240" s="143"/>
      <c r="D240" s="144" t="s">
        <v>149</v>
      </c>
      <c r="E240" s="145" t="s">
        <v>3</v>
      </c>
      <c r="F240" s="146" t="s">
        <v>786</v>
      </c>
      <c r="H240" s="147">
        <v>12.266</v>
      </c>
      <c r="L240" s="143"/>
      <c r="M240" s="148"/>
      <c r="T240" s="149"/>
      <c r="AK240" s="145" t="s">
        <v>149</v>
      </c>
      <c r="AL240" s="145" t="s">
        <v>77</v>
      </c>
      <c r="AM240" s="12" t="s">
        <v>77</v>
      </c>
      <c r="AN240" s="12" t="s">
        <v>30</v>
      </c>
      <c r="AO240" s="12" t="s">
        <v>68</v>
      </c>
      <c r="AP240" s="145" t="s">
        <v>139</v>
      </c>
    </row>
    <row r="241" spans="2:56" s="12" customFormat="1" x14ac:dyDescent="0.2">
      <c r="B241" s="143"/>
      <c r="D241" s="144" t="s">
        <v>149</v>
      </c>
      <c r="E241" s="145" t="s">
        <v>3</v>
      </c>
      <c r="F241" s="146" t="s">
        <v>787</v>
      </c>
      <c r="H241" s="147">
        <v>1.6</v>
      </c>
      <c r="L241" s="143"/>
      <c r="M241" s="148"/>
      <c r="T241" s="149"/>
      <c r="AK241" s="145" t="s">
        <v>149</v>
      </c>
      <c r="AL241" s="145" t="s">
        <v>77</v>
      </c>
      <c r="AM241" s="12" t="s">
        <v>77</v>
      </c>
      <c r="AN241" s="12" t="s">
        <v>30</v>
      </c>
      <c r="AO241" s="12" t="s">
        <v>68</v>
      </c>
      <c r="AP241" s="145" t="s">
        <v>139</v>
      </c>
    </row>
    <row r="242" spans="2:56" s="12" customFormat="1" ht="40.799999999999997" x14ac:dyDescent="0.2">
      <c r="B242" s="143"/>
      <c r="D242" s="144" t="s">
        <v>149</v>
      </c>
      <c r="E242" s="145" t="s">
        <v>3</v>
      </c>
      <c r="F242" s="146" t="s">
        <v>788</v>
      </c>
      <c r="H242" s="147">
        <v>29.905000000000001</v>
      </c>
      <c r="L242" s="143"/>
      <c r="M242" s="148"/>
      <c r="T242" s="149"/>
      <c r="AK242" s="145" t="s">
        <v>149</v>
      </c>
      <c r="AL242" s="145" t="s">
        <v>77</v>
      </c>
      <c r="AM242" s="12" t="s">
        <v>77</v>
      </c>
      <c r="AN242" s="12" t="s">
        <v>30</v>
      </c>
      <c r="AO242" s="12" t="s">
        <v>68</v>
      </c>
      <c r="AP242" s="145" t="s">
        <v>139</v>
      </c>
    </row>
    <row r="243" spans="2:56" s="12" customFormat="1" ht="30.6" x14ac:dyDescent="0.2">
      <c r="B243" s="143"/>
      <c r="D243" s="144" t="s">
        <v>149</v>
      </c>
      <c r="E243" s="145" t="s">
        <v>3</v>
      </c>
      <c r="F243" s="146" t="s">
        <v>789</v>
      </c>
      <c r="H243" s="147">
        <v>10.765000000000001</v>
      </c>
      <c r="L243" s="143"/>
      <c r="M243" s="148"/>
      <c r="T243" s="149"/>
      <c r="AK243" s="145" t="s">
        <v>149</v>
      </c>
      <c r="AL243" s="145" t="s">
        <v>77</v>
      </c>
      <c r="AM243" s="12" t="s">
        <v>77</v>
      </c>
      <c r="AN243" s="12" t="s">
        <v>30</v>
      </c>
      <c r="AO243" s="12" t="s">
        <v>68</v>
      </c>
      <c r="AP243" s="145" t="s">
        <v>139</v>
      </c>
    </row>
    <row r="244" spans="2:56" s="12" customFormat="1" x14ac:dyDescent="0.2">
      <c r="B244" s="143"/>
      <c r="D244" s="144" t="s">
        <v>149</v>
      </c>
      <c r="E244" s="145" t="s">
        <v>3</v>
      </c>
      <c r="F244" s="146" t="s">
        <v>790</v>
      </c>
      <c r="H244" s="147">
        <v>17.376000000000001</v>
      </c>
      <c r="L244" s="143"/>
      <c r="M244" s="148"/>
      <c r="T244" s="149"/>
      <c r="AK244" s="145" t="s">
        <v>149</v>
      </c>
      <c r="AL244" s="145" t="s">
        <v>77</v>
      </c>
      <c r="AM244" s="12" t="s">
        <v>77</v>
      </c>
      <c r="AN244" s="12" t="s">
        <v>30</v>
      </c>
      <c r="AO244" s="12" t="s">
        <v>68</v>
      </c>
      <c r="AP244" s="145" t="s">
        <v>139</v>
      </c>
    </row>
    <row r="245" spans="2:56" s="12" customFormat="1" x14ac:dyDescent="0.2">
      <c r="B245" s="143"/>
      <c r="D245" s="144" t="s">
        <v>149</v>
      </c>
      <c r="E245" s="145" t="s">
        <v>3</v>
      </c>
      <c r="F245" s="146" t="s">
        <v>791</v>
      </c>
      <c r="H245" s="147"/>
      <c r="L245" s="143"/>
      <c r="M245" s="148"/>
      <c r="T245" s="149"/>
      <c r="AK245" s="145" t="s">
        <v>149</v>
      </c>
      <c r="AL245" s="145" t="s">
        <v>77</v>
      </c>
      <c r="AM245" s="12" t="s">
        <v>77</v>
      </c>
      <c r="AN245" s="12" t="s">
        <v>30</v>
      </c>
      <c r="AO245" s="12" t="s">
        <v>68</v>
      </c>
      <c r="AP245" s="145" t="s">
        <v>139</v>
      </c>
    </row>
    <row r="246" spans="2:56" s="13" customFormat="1" x14ac:dyDescent="0.2">
      <c r="B246" s="150"/>
      <c r="D246" s="144" t="s">
        <v>149</v>
      </c>
      <c r="E246" s="151" t="s">
        <v>3</v>
      </c>
      <c r="F246" s="152" t="s">
        <v>151</v>
      </c>
      <c r="H246" s="153">
        <v>366.15800000000002</v>
      </c>
      <c r="L246" s="150"/>
      <c r="M246" s="154"/>
      <c r="T246" s="155"/>
      <c r="AK246" s="151" t="s">
        <v>149</v>
      </c>
      <c r="AL246" s="151" t="s">
        <v>77</v>
      </c>
      <c r="AM246" s="13" t="s">
        <v>146</v>
      </c>
      <c r="AN246" s="13" t="s">
        <v>30</v>
      </c>
      <c r="AO246" s="13" t="s">
        <v>75</v>
      </c>
      <c r="AP246" s="151" t="s">
        <v>139</v>
      </c>
    </row>
    <row r="247" spans="2:56" s="11" customFormat="1" ht="22.95" customHeight="1" x14ac:dyDescent="0.25">
      <c r="B247" s="116"/>
      <c r="D247" s="117" t="s">
        <v>67</v>
      </c>
      <c r="E247" s="125" t="s">
        <v>157</v>
      </c>
      <c r="F247" s="125" t="s">
        <v>307</v>
      </c>
      <c r="J247" s="126">
        <f>BB247</f>
        <v>600</v>
      </c>
      <c r="L247" s="116"/>
      <c r="M247" s="120"/>
      <c r="P247" s="121">
        <f>SUM(P248:P249)</f>
        <v>1.2750000000000001</v>
      </c>
      <c r="R247" s="121">
        <f>SUM(R248:R249)</f>
        <v>0</v>
      </c>
      <c r="T247" s="122">
        <f>SUM(T248:T249)</f>
        <v>0</v>
      </c>
      <c r="AI247" s="117" t="s">
        <v>75</v>
      </c>
      <c r="AK247" s="123" t="s">
        <v>67</v>
      </c>
      <c r="AL247" s="123" t="s">
        <v>75</v>
      </c>
      <c r="AP247" s="117" t="s">
        <v>139</v>
      </c>
      <c r="BB247" s="124">
        <f>SUM(BB248:BB249)</f>
        <v>600</v>
      </c>
    </row>
    <row r="248" spans="2:56" s="1" customFormat="1" ht="24.15" customHeight="1" x14ac:dyDescent="0.2">
      <c r="B248" s="127"/>
      <c r="C248" s="128" t="s">
        <v>341</v>
      </c>
      <c r="D248" s="128" t="s">
        <v>141</v>
      </c>
      <c r="E248" s="129" t="s">
        <v>308</v>
      </c>
      <c r="F248" s="130" t="s">
        <v>309</v>
      </c>
      <c r="G248" s="131" t="s">
        <v>180</v>
      </c>
      <c r="H248" s="132">
        <v>15</v>
      </c>
      <c r="I248" s="133">
        <v>40</v>
      </c>
      <c r="J248" s="133">
        <f>ROUND(I248*H248,2)</f>
        <v>600</v>
      </c>
      <c r="K248" s="130" t="s">
        <v>145</v>
      </c>
      <c r="L248" s="29"/>
      <c r="M248" s="134" t="s">
        <v>3</v>
      </c>
      <c r="N248" s="135" t="s">
        <v>39</v>
      </c>
      <c r="O248" s="136">
        <v>8.5000000000000006E-2</v>
      </c>
      <c r="P248" s="136">
        <f>O248*H248</f>
        <v>1.2750000000000001</v>
      </c>
      <c r="Q248" s="136">
        <v>0</v>
      </c>
      <c r="R248" s="136">
        <f>Q248*H248</f>
        <v>0</v>
      </c>
      <c r="S248" s="136">
        <v>0</v>
      </c>
      <c r="T248" s="137">
        <f>S248*H248</f>
        <v>0</v>
      </c>
      <c r="AI248" s="138" t="s">
        <v>146</v>
      </c>
      <c r="AK248" s="138" t="s">
        <v>141</v>
      </c>
      <c r="AL248" s="138" t="s">
        <v>77</v>
      </c>
      <c r="AP248" s="17" t="s">
        <v>139</v>
      </c>
      <c r="AV248" s="139">
        <f>IF(N248="základní",J248,0)</f>
        <v>600</v>
      </c>
      <c r="AW248" s="139">
        <f>IF(N248="snížená",J248,0)</f>
        <v>0</v>
      </c>
      <c r="AX248" s="139">
        <f>IF(N248="zákl. přenesená",J248,0)</f>
        <v>0</v>
      </c>
      <c r="AY248" s="139">
        <f>IF(N248="sníž. přenesená",J248,0)</f>
        <v>0</v>
      </c>
      <c r="AZ248" s="139">
        <f>IF(N248="nulová",J248,0)</f>
        <v>0</v>
      </c>
      <c r="BA248" s="17" t="s">
        <v>75</v>
      </c>
      <c r="BB248" s="139">
        <f>ROUND(I248*H248,2)</f>
        <v>600</v>
      </c>
      <c r="BC248" s="17" t="s">
        <v>146</v>
      </c>
      <c r="BD248" s="138" t="s">
        <v>310</v>
      </c>
    </row>
    <row r="249" spans="2:56" s="1" customFormat="1" x14ac:dyDescent="0.2">
      <c r="B249" s="29"/>
      <c r="D249" s="140" t="s">
        <v>147</v>
      </c>
      <c r="F249" s="141" t="s">
        <v>311</v>
      </c>
      <c r="L249" s="29"/>
      <c r="M249" s="142"/>
      <c r="T249" s="49"/>
      <c r="AK249" s="17" t="s">
        <v>147</v>
      </c>
      <c r="AL249" s="17" t="s">
        <v>77</v>
      </c>
    </row>
    <row r="250" spans="2:56" s="11" customFormat="1" ht="22.95" customHeight="1" x14ac:dyDescent="0.25">
      <c r="B250" s="116"/>
      <c r="D250" s="117" t="s">
        <v>67</v>
      </c>
      <c r="E250" s="125" t="s">
        <v>146</v>
      </c>
      <c r="F250" s="125" t="s">
        <v>312</v>
      </c>
      <c r="J250" s="126">
        <f>BB250</f>
        <v>813.6</v>
      </c>
      <c r="L250" s="116"/>
      <c r="M250" s="120"/>
      <c r="P250" s="121">
        <f>SUM(P251:P255)</f>
        <v>1.1853</v>
      </c>
      <c r="R250" s="121">
        <f>SUM(R251:R255)</f>
        <v>1.7016930000000001</v>
      </c>
      <c r="T250" s="122">
        <f>SUM(T251:T255)</f>
        <v>0</v>
      </c>
      <c r="AI250" s="117" t="s">
        <v>75</v>
      </c>
      <c r="AK250" s="123" t="s">
        <v>67</v>
      </c>
      <c r="AL250" s="123" t="s">
        <v>75</v>
      </c>
      <c r="AP250" s="117" t="s">
        <v>139</v>
      </c>
      <c r="BB250" s="124">
        <f>SUM(BB251:BB255)</f>
        <v>813.6</v>
      </c>
    </row>
    <row r="251" spans="2:56" s="1" customFormat="1" ht="33" customHeight="1" x14ac:dyDescent="0.2">
      <c r="B251" s="127"/>
      <c r="C251" s="128" t="s">
        <v>228</v>
      </c>
      <c r="D251" s="128" t="s">
        <v>141</v>
      </c>
      <c r="E251" s="129" t="s">
        <v>314</v>
      </c>
      <c r="F251" s="130" t="s">
        <v>315</v>
      </c>
      <c r="G251" s="131" t="s">
        <v>195</v>
      </c>
      <c r="H251" s="132">
        <v>0.9</v>
      </c>
      <c r="I251" s="133">
        <v>904</v>
      </c>
      <c r="J251" s="133">
        <f>ROUND(I251*H251,2)</f>
        <v>813.6</v>
      </c>
      <c r="K251" s="130" t="s">
        <v>145</v>
      </c>
      <c r="L251" s="29"/>
      <c r="M251" s="134" t="s">
        <v>3</v>
      </c>
      <c r="N251" s="135" t="s">
        <v>39</v>
      </c>
      <c r="O251" s="136">
        <v>1.3169999999999999</v>
      </c>
      <c r="P251" s="136">
        <f>O251*H251</f>
        <v>1.1853</v>
      </c>
      <c r="Q251" s="136">
        <v>1.8907700000000001</v>
      </c>
      <c r="R251" s="136">
        <f>Q251*H251</f>
        <v>1.7016930000000001</v>
      </c>
      <c r="S251" s="136">
        <v>0</v>
      </c>
      <c r="T251" s="137">
        <f>S251*H251</f>
        <v>0</v>
      </c>
      <c r="AI251" s="138" t="s">
        <v>146</v>
      </c>
      <c r="AK251" s="138" t="s">
        <v>141</v>
      </c>
      <c r="AL251" s="138" t="s">
        <v>77</v>
      </c>
      <c r="AP251" s="17" t="s">
        <v>139</v>
      </c>
      <c r="AV251" s="139">
        <f>IF(N251="základní",J251,0)</f>
        <v>813.6</v>
      </c>
      <c r="AW251" s="139">
        <f>IF(N251="snížená",J251,0)</f>
        <v>0</v>
      </c>
      <c r="AX251" s="139">
        <f>IF(N251="zákl. přenesená",J251,0)</f>
        <v>0</v>
      </c>
      <c r="AY251" s="139">
        <f>IF(N251="sníž. přenesená",J251,0)</f>
        <v>0</v>
      </c>
      <c r="AZ251" s="139">
        <f>IF(N251="nulová",J251,0)</f>
        <v>0</v>
      </c>
      <c r="BA251" s="17" t="s">
        <v>75</v>
      </c>
      <c r="BB251" s="139">
        <f>ROUND(I251*H251,2)</f>
        <v>813.6</v>
      </c>
      <c r="BC251" s="17" t="s">
        <v>146</v>
      </c>
      <c r="BD251" s="138" t="s">
        <v>316</v>
      </c>
    </row>
    <row r="252" spans="2:56" s="1" customFormat="1" x14ac:dyDescent="0.2">
      <c r="B252" s="29"/>
      <c r="D252" s="140" t="s">
        <v>147</v>
      </c>
      <c r="F252" s="141" t="s">
        <v>317</v>
      </c>
      <c r="L252" s="29"/>
      <c r="M252" s="142"/>
      <c r="T252" s="49"/>
      <c r="AK252" s="17" t="s">
        <v>147</v>
      </c>
      <c r="AL252" s="17" t="s">
        <v>77</v>
      </c>
    </row>
    <row r="253" spans="2:56" s="14" customFormat="1" x14ac:dyDescent="0.2">
      <c r="B253" s="156"/>
      <c r="D253" s="144" t="s">
        <v>149</v>
      </c>
      <c r="E253" s="157" t="s">
        <v>3</v>
      </c>
      <c r="F253" s="158" t="s">
        <v>202</v>
      </c>
      <c r="H253" s="157" t="s">
        <v>3</v>
      </c>
      <c r="L253" s="156"/>
      <c r="M253" s="159"/>
      <c r="T253" s="160"/>
      <c r="AK253" s="157" t="s">
        <v>149</v>
      </c>
      <c r="AL253" s="157" t="s">
        <v>77</v>
      </c>
      <c r="AM253" s="14" t="s">
        <v>75</v>
      </c>
      <c r="AN253" s="14" t="s">
        <v>30</v>
      </c>
      <c r="AO253" s="14" t="s">
        <v>68</v>
      </c>
      <c r="AP253" s="157" t="s">
        <v>139</v>
      </c>
    </row>
    <row r="254" spans="2:56" s="12" customFormat="1" x14ac:dyDescent="0.2">
      <c r="B254" s="143"/>
      <c r="D254" s="144" t="s">
        <v>149</v>
      </c>
      <c r="E254" s="145" t="s">
        <v>3</v>
      </c>
      <c r="F254" s="146" t="s">
        <v>792</v>
      </c>
      <c r="H254" s="147">
        <v>0.9</v>
      </c>
      <c r="L254" s="143"/>
      <c r="M254" s="148"/>
      <c r="T254" s="149"/>
      <c r="AK254" s="145" t="s">
        <v>149</v>
      </c>
      <c r="AL254" s="145" t="s">
        <v>77</v>
      </c>
      <c r="AM254" s="12" t="s">
        <v>77</v>
      </c>
      <c r="AN254" s="12" t="s">
        <v>30</v>
      </c>
      <c r="AO254" s="12" t="s">
        <v>68</v>
      </c>
      <c r="AP254" s="145" t="s">
        <v>139</v>
      </c>
    </row>
    <row r="255" spans="2:56" s="13" customFormat="1" x14ac:dyDescent="0.2">
      <c r="B255" s="150"/>
      <c r="D255" s="144" t="s">
        <v>149</v>
      </c>
      <c r="E255" s="151" t="s">
        <v>3</v>
      </c>
      <c r="F255" s="152" t="s">
        <v>151</v>
      </c>
      <c r="H255" s="153">
        <v>0.9</v>
      </c>
      <c r="L255" s="150"/>
      <c r="M255" s="154"/>
      <c r="T255" s="155"/>
      <c r="AK255" s="151" t="s">
        <v>149</v>
      </c>
      <c r="AL255" s="151" t="s">
        <v>77</v>
      </c>
      <c r="AM255" s="13" t="s">
        <v>146</v>
      </c>
      <c r="AN255" s="13" t="s">
        <v>30</v>
      </c>
      <c r="AO255" s="13" t="s">
        <v>75</v>
      </c>
      <c r="AP255" s="151" t="s">
        <v>139</v>
      </c>
    </row>
    <row r="256" spans="2:56" s="11" customFormat="1" ht="22.95" customHeight="1" x14ac:dyDescent="0.25">
      <c r="B256" s="116"/>
      <c r="D256" s="117" t="s">
        <v>67</v>
      </c>
      <c r="E256" s="125" t="s">
        <v>167</v>
      </c>
      <c r="F256" s="125" t="s">
        <v>331</v>
      </c>
      <c r="J256" s="126">
        <f>BB256</f>
        <v>295044.93000000005</v>
      </c>
      <c r="L256" s="116"/>
      <c r="M256" s="120"/>
      <c r="P256" s="121">
        <f>SUM(P257:P349)</f>
        <v>161.39218400000001</v>
      </c>
      <c r="R256" s="121">
        <f>SUM(R257:R349)</f>
        <v>210.48057065999998</v>
      </c>
      <c r="T256" s="122">
        <f>SUM(T257:T349)</f>
        <v>0</v>
      </c>
      <c r="AI256" s="117" t="s">
        <v>75</v>
      </c>
      <c r="AK256" s="123" t="s">
        <v>67</v>
      </c>
      <c r="AL256" s="123" t="s">
        <v>75</v>
      </c>
      <c r="AP256" s="117" t="s">
        <v>139</v>
      </c>
      <c r="BB256" s="124">
        <f>SUM(BB257:BB349)</f>
        <v>295044.93000000005</v>
      </c>
    </row>
    <row r="257" spans="2:56" s="1" customFormat="1" ht="37.950000000000003" customHeight="1" x14ac:dyDescent="0.2">
      <c r="B257" s="127"/>
      <c r="C257" s="128" t="s">
        <v>351</v>
      </c>
      <c r="D257" s="128" t="s">
        <v>141</v>
      </c>
      <c r="E257" s="129" t="s">
        <v>332</v>
      </c>
      <c r="F257" s="130" t="s">
        <v>333</v>
      </c>
      <c r="G257" s="131" t="s">
        <v>144</v>
      </c>
      <c r="H257" s="132">
        <v>4.2779999999999996</v>
      </c>
      <c r="I257" s="133">
        <v>88</v>
      </c>
      <c r="J257" s="133">
        <f>ROUND(I257*H257,2)</f>
        <v>376.46</v>
      </c>
      <c r="K257" s="130" t="s">
        <v>145</v>
      </c>
      <c r="L257" s="29"/>
      <c r="M257" s="134" t="s">
        <v>3</v>
      </c>
      <c r="N257" s="135" t="s">
        <v>39</v>
      </c>
      <c r="O257" s="136">
        <v>3.1E-2</v>
      </c>
      <c r="P257" s="136">
        <f>O257*H257</f>
        <v>0.13261799999999999</v>
      </c>
      <c r="Q257" s="136">
        <v>0.23</v>
      </c>
      <c r="R257" s="136">
        <f>Q257*H257</f>
        <v>0.98393999999999993</v>
      </c>
      <c r="S257" s="136">
        <v>0</v>
      </c>
      <c r="T257" s="137">
        <f>S257*H257</f>
        <v>0</v>
      </c>
      <c r="AI257" s="138" t="s">
        <v>146</v>
      </c>
      <c r="AK257" s="138" t="s">
        <v>141</v>
      </c>
      <c r="AL257" s="138" t="s">
        <v>77</v>
      </c>
      <c r="AP257" s="17" t="s">
        <v>139</v>
      </c>
      <c r="AV257" s="139">
        <f>IF(N257="základní",J257,0)</f>
        <v>376.46</v>
      </c>
      <c r="AW257" s="139">
        <f>IF(N257="snížená",J257,0)</f>
        <v>0</v>
      </c>
      <c r="AX257" s="139">
        <f>IF(N257="zákl. přenesená",J257,0)</f>
        <v>0</v>
      </c>
      <c r="AY257" s="139">
        <f>IF(N257="sníž. přenesená",J257,0)</f>
        <v>0</v>
      </c>
      <c r="AZ257" s="139">
        <f>IF(N257="nulová",J257,0)</f>
        <v>0</v>
      </c>
      <c r="BA257" s="17" t="s">
        <v>75</v>
      </c>
      <c r="BB257" s="139">
        <f>ROUND(I257*H257,2)</f>
        <v>376.46</v>
      </c>
      <c r="BC257" s="17" t="s">
        <v>146</v>
      </c>
      <c r="BD257" s="138" t="s">
        <v>322</v>
      </c>
    </row>
    <row r="258" spans="2:56" s="1" customFormat="1" x14ac:dyDescent="0.2">
      <c r="B258" s="29"/>
      <c r="D258" s="140" t="s">
        <v>147</v>
      </c>
      <c r="F258" s="141" t="s">
        <v>335</v>
      </c>
      <c r="L258" s="29"/>
      <c r="M258" s="142"/>
      <c r="T258" s="49"/>
      <c r="AK258" s="17" t="s">
        <v>147</v>
      </c>
      <c r="AL258" s="17" t="s">
        <v>77</v>
      </c>
    </row>
    <row r="259" spans="2:56" s="12" customFormat="1" x14ac:dyDescent="0.2">
      <c r="B259" s="143"/>
      <c r="D259" s="144" t="s">
        <v>149</v>
      </c>
      <c r="E259" s="145" t="s">
        <v>3</v>
      </c>
      <c r="F259" s="146" t="s">
        <v>782</v>
      </c>
      <c r="H259" s="147"/>
      <c r="L259" s="143"/>
      <c r="M259" s="148"/>
      <c r="T259" s="149"/>
      <c r="AK259" s="145" t="s">
        <v>149</v>
      </c>
      <c r="AL259" s="145" t="s">
        <v>77</v>
      </c>
      <c r="AM259" s="12" t="s">
        <v>77</v>
      </c>
      <c r="AN259" s="12" t="s">
        <v>30</v>
      </c>
      <c r="AO259" s="12" t="s">
        <v>68</v>
      </c>
      <c r="AP259" s="145" t="s">
        <v>139</v>
      </c>
    </row>
    <row r="260" spans="2:56" s="12" customFormat="1" x14ac:dyDescent="0.2">
      <c r="B260" s="143"/>
      <c r="D260" s="144" t="s">
        <v>149</v>
      </c>
      <c r="E260" s="145" t="s">
        <v>3</v>
      </c>
      <c r="F260" s="146" t="s">
        <v>783</v>
      </c>
      <c r="H260" s="147"/>
      <c r="L260" s="143"/>
      <c r="M260" s="148"/>
      <c r="T260" s="149"/>
      <c r="AK260" s="145" t="s">
        <v>149</v>
      </c>
      <c r="AL260" s="145" t="s">
        <v>77</v>
      </c>
      <c r="AM260" s="12" t="s">
        <v>77</v>
      </c>
      <c r="AN260" s="12" t="s">
        <v>30</v>
      </c>
      <c r="AO260" s="12" t="s">
        <v>68</v>
      </c>
      <c r="AP260" s="145" t="s">
        <v>139</v>
      </c>
    </row>
    <row r="261" spans="2:56" s="12" customFormat="1" x14ac:dyDescent="0.2">
      <c r="B261" s="143"/>
      <c r="D261" s="144" t="s">
        <v>149</v>
      </c>
      <c r="E261" s="145" t="s">
        <v>3</v>
      </c>
      <c r="F261" s="146" t="s">
        <v>784</v>
      </c>
      <c r="H261" s="147"/>
      <c r="L261" s="143"/>
      <c r="M261" s="148"/>
      <c r="T261" s="149"/>
      <c r="AK261" s="145" t="s">
        <v>149</v>
      </c>
      <c r="AL261" s="145" t="s">
        <v>77</v>
      </c>
      <c r="AM261" s="12" t="s">
        <v>77</v>
      </c>
      <c r="AN261" s="12" t="s">
        <v>30</v>
      </c>
      <c r="AO261" s="12" t="s">
        <v>68</v>
      </c>
      <c r="AP261" s="145" t="s">
        <v>139</v>
      </c>
    </row>
    <row r="262" spans="2:56" s="12" customFormat="1" x14ac:dyDescent="0.2">
      <c r="B262" s="143"/>
      <c r="D262" s="144" t="s">
        <v>149</v>
      </c>
      <c r="E262" s="145" t="s">
        <v>3</v>
      </c>
      <c r="F262" s="146" t="s">
        <v>793</v>
      </c>
      <c r="H262" s="147"/>
      <c r="L262" s="143"/>
      <c r="M262" s="148"/>
      <c r="T262" s="149"/>
      <c r="AK262" s="145" t="s">
        <v>149</v>
      </c>
      <c r="AL262" s="145" t="s">
        <v>77</v>
      </c>
      <c r="AM262" s="12" t="s">
        <v>77</v>
      </c>
      <c r="AN262" s="12" t="s">
        <v>30</v>
      </c>
      <c r="AO262" s="12" t="s">
        <v>68</v>
      </c>
      <c r="AP262" s="145" t="s">
        <v>139</v>
      </c>
    </row>
    <row r="263" spans="2:56" s="12" customFormat="1" x14ac:dyDescent="0.2">
      <c r="B263" s="143"/>
      <c r="D263" s="144" t="s">
        <v>149</v>
      </c>
      <c r="E263" s="145" t="s">
        <v>3</v>
      </c>
      <c r="F263" s="146" t="s">
        <v>794</v>
      </c>
      <c r="H263" s="147">
        <v>4.2779999999999996</v>
      </c>
      <c r="L263" s="143"/>
      <c r="M263" s="148"/>
      <c r="T263" s="149"/>
      <c r="AK263" s="145" t="s">
        <v>149</v>
      </c>
      <c r="AL263" s="145" t="s">
        <v>77</v>
      </c>
      <c r="AM263" s="12" t="s">
        <v>77</v>
      </c>
      <c r="AN263" s="12" t="s">
        <v>30</v>
      </c>
      <c r="AO263" s="12" t="s">
        <v>68</v>
      </c>
      <c r="AP263" s="145" t="s">
        <v>139</v>
      </c>
    </row>
    <row r="264" spans="2:56" s="13" customFormat="1" x14ac:dyDescent="0.2">
      <c r="B264" s="150"/>
      <c r="D264" s="144" t="s">
        <v>149</v>
      </c>
      <c r="E264" s="151" t="s">
        <v>3</v>
      </c>
      <c r="F264" s="152" t="s">
        <v>151</v>
      </c>
      <c r="H264" s="153">
        <v>4.2779999999999996</v>
      </c>
      <c r="L264" s="150"/>
      <c r="M264" s="154"/>
      <c r="T264" s="155"/>
      <c r="AK264" s="151" t="s">
        <v>149</v>
      </c>
      <c r="AL264" s="151" t="s">
        <v>77</v>
      </c>
      <c r="AM264" s="13" t="s">
        <v>146</v>
      </c>
      <c r="AN264" s="13" t="s">
        <v>30</v>
      </c>
      <c r="AO264" s="13" t="s">
        <v>75</v>
      </c>
      <c r="AP264" s="151" t="s">
        <v>139</v>
      </c>
    </row>
    <row r="265" spans="2:56" s="1" customFormat="1" ht="37.950000000000003" customHeight="1" x14ac:dyDescent="0.2">
      <c r="B265" s="127"/>
      <c r="C265" s="128" t="s">
        <v>233</v>
      </c>
      <c r="D265" s="128" t="s">
        <v>141</v>
      </c>
      <c r="E265" s="129" t="s">
        <v>342</v>
      </c>
      <c r="F265" s="130" t="s">
        <v>343</v>
      </c>
      <c r="G265" s="131" t="s">
        <v>144</v>
      </c>
      <c r="H265" s="132">
        <v>0</v>
      </c>
      <c r="I265" s="133">
        <v>166</v>
      </c>
      <c r="J265" s="133">
        <f>ROUND(I265*H265,2)</f>
        <v>0</v>
      </c>
      <c r="K265" s="130" t="s">
        <v>145</v>
      </c>
      <c r="L265" s="29"/>
      <c r="M265" s="134" t="s">
        <v>3</v>
      </c>
      <c r="N265" s="135" t="s">
        <v>39</v>
      </c>
      <c r="O265" s="136">
        <v>5.0999999999999997E-2</v>
      </c>
      <c r="P265" s="136">
        <f>O265*H265</f>
        <v>0</v>
      </c>
      <c r="Q265" s="136">
        <v>0.25094</v>
      </c>
      <c r="R265" s="136">
        <f>Q265*H265</f>
        <v>0</v>
      </c>
      <c r="S265" s="136">
        <v>0</v>
      </c>
      <c r="T265" s="137">
        <f>S265*H265</f>
        <v>0</v>
      </c>
      <c r="AI265" s="138" t="s">
        <v>146</v>
      </c>
      <c r="AK265" s="138" t="s">
        <v>141</v>
      </c>
      <c r="AL265" s="138" t="s">
        <v>77</v>
      </c>
      <c r="AP265" s="17" t="s">
        <v>139</v>
      </c>
      <c r="AV265" s="139">
        <f>IF(N265="základní",J265,0)</f>
        <v>0</v>
      </c>
      <c r="AW265" s="139">
        <f>IF(N265="snížená",J265,0)</f>
        <v>0</v>
      </c>
      <c r="AX265" s="139">
        <f>IF(N265="zákl. přenesená",J265,0)</f>
        <v>0</v>
      </c>
      <c r="AY265" s="139">
        <f>IF(N265="sníž. přenesená",J265,0)</f>
        <v>0</v>
      </c>
      <c r="AZ265" s="139">
        <f>IF(N265="nulová",J265,0)</f>
        <v>0</v>
      </c>
      <c r="BA265" s="17" t="s">
        <v>75</v>
      </c>
      <c r="BB265" s="139">
        <f>ROUND(I265*H265,2)</f>
        <v>0</v>
      </c>
      <c r="BC265" s="17" t="s">
        <v>146</v>
      </c>
      <c r="BD265" s="138" t="s">
        <v>328</v>
      </c>
    </row>
    <row r="266" spans="2:56" s="1" customFormat="1" x14ac:dyDescent="0.2">
      <c r="B266" s="29"/>
      <c r="D266" s="140" t="s">
        <v>147</v>
      </c>
      <c r="F266" s="141" t="s">
        <v>345</v>
      </c>
      <c r="L266" s="29"/>
      <c r="M266" s="142"/>
      <c r="T266" s="49"/>
      <c r="AK266" s="17" t="s">
        <v>147</v>
      </c>
      <c r="AL266" s="17" t="s">
        <v>77</v>
      </c>
    </row>
    <row r="267" spans="2:56" s="12" customFormat="1" x14ac:dyDescent="0.2">
      <c r="B267" s="143"/>
      <c r="D267" s="144" t="s">
        <v>149</v>
      </c>
      <c r="E267" s="145" t="s">
        <v>3</v>
      </c>
      <c r="F267" s="146" t="s">
        <v>782</v>
      </c>
      <c r="H267" s="147">
        <v>11.2</v>
      </c>
      <c r="L267" s="143"/>
      <c r="M267" s="148"/>
      <c r="T267" s="149"/>
      <c r="AK267" s="145" t="s">
        <v>149</v>
      </c>
      <c r="AL267" s="145" t="s">
        <v>77</v>
      </c>
      <c r="AM267" s="12" t="s">
        <v>77</v>
      </c>
      <c r="AN267" s="12" t="s">
        <v>30</v>
      </c>
      <c r="AO267" s="12" t="s">
        <v>68</v>
      </c>
      <c r="AP267" s="145" t="s">
        <v>139</v>
      </c>
    </row>
    <row r="268" spans="2:56" s="12" customFormat="1" x14ac:dyDescent="0.2">
      <c r="B268" s="143"/>
      <c r="D268" s="144" t="s">
        <v>149</v>
      </c>
      <c r="E268" s="145" t="s">
        <v>3</v>
      </c>
      <c r="F268" s="146" t="s">
        <v>783</v>
      </c>
      <c r="H268" s="147">
        <v>6.1</v>
      </c>
      <c r="L268" s="143"/>
      <c r="M268" s="148"/>
      <c r="T268" s="149"/>
      <c r="AK268" s="145" t="s">
        <v>149</v>
      </c>
      <c r="AL268" s="145" t="s">
        <v>77</v>
      </c>
      <c r="AM268" s="12" t="s">
        <v>77</v>
      </c>
      <c r="AN268" s="12" t="s">
        <v>30</v>
      </c>
      <c r="AO268" s="12" t="s">
        <v>68</v>
      </c>
      <c r="AP268" s="145" t="s">
        <v>139</v>
      </c>
    </row>
    <row r="269" spans="2:56" s="12" customFormat="1" x14ac:dyDescent="0.2">
      <c r="B269" s="143"/>
      <c r="D269" s="144" t="s">
        <v>149</v>
      </c>
      <c r="E269" s="145" t="s">
        <v>3</v>
      </c>
      <c r="F269" s="146" t="s">
        <v>784</v>
      </c>
      <c r="H269" s="147">
        <v>19.329999999999998</v>
      </c>
      <c r="L269" s="143"/>
      <c r="M269" s="148"/>
      <c r="T269" s="149"/>
      <c r="AK269" s="145" t="s">
        <v>149</v>
      </c>
      <c r="AL269" s="145" t="s">
        <v>77</v>
      </c>
      <c r="AM269" s="12" t="s">
        <v>77</v>
      </c>
      <c r="AN269" s="12" t="s">
        <v>30</v>
      </c>
      <c r="AO269" s="12" t="s">
        <v>68</v>
      </c>
      <c r="AP269" s="145" t="s">
        <v>139</v>
      </c>
    </row>
    <row r="270" spans="2:56" s="13" customFormat="1" x14ac:dyDescent="0.2">
      <c r="B270" s="150"/>
      <c r="D270" s="144" t="s">
        <v>149</v>
      </c>
      <c r="E270" s="151" t="s">
        <v>3</v>
      </c>
      <c r="F270" s="152" t="s">
        <v>151</v>
      </c>
      <c r="H270" s="153">
        <v>36.629999999999995</v>
      </c>
      <c r="L270" s="150"/>
      <c r="M270" s="154"/>
      <c r="T270" s="155"/>
      <c r="AK270" s="151" t="s">
        <v>149</v>
      </c>
      <c r="AL270" s="151" t="s">
        <v>77</v>
      </c>
      <c r="AM270" s="13" t="s">
        <v>146</v>
      </c>
      <c r="AN270" s="13" t="s">
        <v>30</v>
      </c>
      <c r="AO270" s="13" t="s">
        <v>75</v>
      </c>
      <c r="AP270" s="151" t="s">
        <v>139</v>
      </c>
    </row>
    <row r="271" spans="2:56" s="1" customFormat="1" ht="37.950000000000003" customHeight="1" x14ac:dyDescent="0.2">
      <c r="B271" s="127"/>
      <c r="C271" s="128" t="s">
        <v>361</v>
      </c>
      <c r="D271" s="128" t="s">
        <v>141</v>
      </c>
      <c r="E271" s="129" t="s">
        <v>346</v>
      </c>
      <c r="F271" s="130" t="s">
        <v>347</v>
      </c>
      <c r="G271" s="131" t="s">
        <v>144</v>
      </c>
      <c r="H271" s="132">
        <v>267.76</v>
      </c>
      <c r="I271" s="133">
        <v>291</v>
      </c>
      <c r="J271" s="133">
        <f>ROUND(I271*H271,2)</f>
        <v>77918.16</v>
      </c>
      <c r="K271" s="130" t="s">
        <v>145</v>
      </c>
      <c r="L271" s="29"/>
      <c r="M271" s="134" t="s">
        <v>3</v>
      </c>
      <c r="N271" s="135" t="s">
        <v>39</v>
      </c>
      <c r="O271" s="136">
        <v>5.7000000000000002E-2</v>
      </c>
      <c r="P271" s="136">
        <f>O271*H271</f>
        <v>15.262320000000001</v>
      </c>
      <c r="Q271" s="136">
        <v>0.48574000000000001</v>
      </c>
      <c r="R271" s="136">
        <f>Q271*H271</f>
        <v>130.06174239999999</v>
      </c>
      <c r="S271" s="136">
        <v>0</v>
      </c>
      <c r="T271" s="137">
        <f>S271*H271</f>
        <v>0</v>
      </c>
      <c r="AI271" s="138" t="s">
        <v>146</v>
      </c>
      <c r="AK271" s="138" t="s">
        <v>141</v>
      </c>
      <c r="AL271" s="138" t="s">
        <v>77</v>
      </c>
      <c r="AP271" s="17" t="s">
        <v>139</v>
      </c>
      <c r="AV271" s="139">
        <f>IF(N271="základní",J271,0)</f>
        <v>77918.16</v>
      </c>
      <c r="AW271" s="139">
        <f>IF(N271="snížená",J271,0)</f>
        <v>0</v>
      </c>
      <c r="AX271" s="139">
        <f>IF(N271="zákl. přenesená",J271,0)</f>
        <v>0</v>
      </c>
      <c r="AY271" s="139">
        <f>IF(N271="sníž. přenesená",J271,0)</f>
        <v>0</v>
      </c>
      <c r="AZ271" s="139">
        <f>IF(N271="nulová",J271,0)</f>
        <v>0</v>
      </c>
      <c r="BA271" s="17" t="s">
        <v>75</v>
      </c>
      <c r="BB271" s="139">
        <f>ROUND(I271*H271,2)</f>
        <v>77918.16</v>
      </c>
      <c r="BC271" s="17" t="s">
        <v>146</v>
      </c>
      <c r="BD271" s="138" t="s">
        <v>334</v>
      </c>
    </row>
    <row r="272" spans="2:56" s="1" customFormat="1" x14ac:dyDescent="0.2">
      <c r="B272" s="29"/>
      <c r="D272" s="140" t="s">
        <v>147</v>
      </c>
      <c r="F272" s="141" t="s">
        <v>349</v>
      </c>
      <c r="L272" s="29"/>
      <c r="M272" s="142"/>
      <c r="T272" s="49"/>
      <c r="AK272" s="17" t="s">
        <v>147</v>
      </c>
      <c r="AL272" s="17" t="s">
        <v>77</v>
      </c>
    </row>
    <row r="273" spans="2:56" s="12" customFormat="1" ht="20.399999999999999" x14ac:dyDescent="0.2">
      <c r="B273" s="143"/>
      <c r="D273" s="144" t="s">
        <v>149</v>
      </c>
      <c r="E273" s="145" t="s">
        <v>3</v>
      </c>
      <c r="F273" s="146" t="s">
        <v>779</v>
      </c>
      <c r="H273" s="147">
        <v>256.81</v>
      </c>
      <c r="L273" s="143"/>
      <c r="M273" s="148"/>
      <c r="T273" s="149"/>
      <c r="AK273" s="145" t="s">
        <v>149</v>
      </c>
      <c r="AL273" s="145" t="s">
        <v>77</v>
      </c>
      <c r="AM273" s="12" t="s">
        <v>77</v>
      </c>
      <c r="AN273" s="12" t="s">
        <v>30</v>
      </c>
      <c r="AO273" s="12" t="s">
        <v>68</v>
      </c>
      <c r="AP273" s="145" t="s">
        <v>139</v>
      </c>
    </row>
    <row r="274" spans="2:56" s="12" customFormat="1" ht="20.399999999999999" x14ac:dyDescent="0.2">
      <c r="B274" s="143"/>
      <c r="D274" s="144" t="s">
        <v>149</v>
      </c>
      <c r="E274" s="145" t="s">
        <v>3</v>
      </c>
      <c r="F274" s="146" t="s">
        <v>780</v>
      </c>
      <c r="H274" s="147">
        <v>10.95</v>
      </c>
      <c r="L274" s="143"/>
      <c r="M274" s="148"/>
      <c r="T274" s="149"/>
      <c r="AK274" s="145" t="s">
        <v>149</v>
      </c>
      <c r="AL274" s="145" t="s">
        <v>77</v>
      </c>
      <c r="AM274" s="12" t="s">
        <v>77</v>
      </c>
      <c r="AN274" s="12" t="s">
        <v>30</v>
      </c>
      <c r="AO274" s="12" t="s">
        <v>68</v>
      </c>
      <c r="AP274" s="145" t="s">
        <v>139</v>
      </c>
    </row>
    <row r="275" spans="2:56" s="12" customFormat="1" x14ac:dyDescent="0.2">
      <c r="B275" s="143"/>
      <c r="D275" s="144" t="s">
        <v>149</v>
      </c>
      <c r="E275" s="145" t="s">
        <v>3</v>
      </c>
      <c r="F275" s="146" t="s">
        <v>782</v>
      </c>
      <c r="H275" s="147"/>
      <c r="L275" s="143"/>
      <c r="M275" s="148"/>
      <c r="T275" s="149"/>
      <c r="AK275" s="145" t="s">
        <v>149</v>
      </c>
      <c r="AL275" s="145" t="s">
        <v>77</v>
      </c>
      <c r="AM275" s="12" t="s">
        <v>77</v>
      </c>
      <c r="AN275" s="12" t="s">
        <v>30</v>
      </c>
      <c r="AO275" s="12" t="s">
        <v>68</v>
      </c>
      <c r="AP275" s="145" t="s">
        <v>139</v>
      </c>
    </row>
    <row r="276" spans="2:56" s="12" customFormat="1" x14ac:dyDescent="0.2">
      <c r="B276" s="143"/>
      <c r="D276" s="144" t="s">
        <v>149</v>
      </c>
      <c r="E276" s="145" t="s">
        <v>3</v>
      </c>
      <c r="F276" s="146" t="s">
        <v>783</v>
      </c>
      <c r="H276" s="147"/>
      <c r="L276" s="143"/>
      <c r="M276" s="148"/>
      <c r="T276" s="149"/>
      <c r="AK276" s="145" t="s">
        <v>149</v>
      </c>
      <c r="AL276" s="145" t="s">
        <v>77</v>
      </c>
      <c r="AM276" s="12" t="s">
        <v>77</v>
      </c>
      <c r="AN276" s="12" t="s">
        <v>30</v>
      </c>
      <c r="AO276" s="12" t="s">
        <v>68</v>
      </c>
      <c r="AP276" s="145" t="s">
        <v>139</v>
      </c>
    </row>
    <row r="277" spans="2:56" s="12" customFormat="1" x14ac:dyDescent="0.2">
      <c r="B277" s="143"/>
      <c r="D277" s="144" t="s">
        <v>149</v>
      </c>
      <c r="E277" s="145" t="s">
        <v>3</v>
      </c>
      <c r="F277" s="146" t="s">
        <v>784</v>
      </c>
      <c r="H277" s="147"/>
      <c r="L277" s="143"/>
      <c r="M277" s="148"/>
      <c r="T277" s="149"/>
      <c r="AK277" s="145" t="s">
        <v>149</v>
      </c>
      <c r="AL277" s="145" t="s">
        <v>77</v>
      </c>
      <c r="AM277" s="12" t="s">
        <v>77</v>
      </c>
      <c r="AN277" s="12" t="s">
        <v>30</v>
      </c>
      <c r="AO277" s="12" t="s">
        <v>68</v>
      </c>
      <c r="AP277" s="145" t="s">
        <v>139</v>
      </c>
    </row>
    <row r="278" spans="2:56" s="13" customFormat="1" x14ac:dyDescent="0.2">
      <c r="B278" s="150"/>
      <c r="D278" s="144" t="s">
        <v>149</v>
      </c>
      <c r="E278" s="151" t="s">
        <v>3</v>
      </c>
      <c r="F278" s="152" t="s">
        <v>151</v>
      </c>
      <c r="H278" s="153">
        <v>267.76</v>
      </c>
      <c r="L278" s="150"/>
      <c r="M278" s="154"/>
      <c r="T278" s="155"/>
      <c r="AK278" s="151" t="s">
        <v>149</v>
      </c>
      <c r="AL278" s="151" t="s">
        <v>77</v>
      </c>
      <c r="AM278" s="13" t="s">
        <v>146</v>
      </c>
      <c r="AN278" s="13" t="s">
        <v>30</v>
      </c>
      <c r="AO278" s="13" t="s">
        <v>75</v>
      </c>
      <c r="AP278" s="151" t="s">
        <v>139</v>
      </c>
    </row>
    <row r="279" spans="2:56" s="1" customFormat="1" ht="33" customHeight="1" x14ac:dyDescent="0.2">
      <c r="B279" s="127"/>
      <c r="C279" s="128" t="s">
        <v>238</v>
      </c>
      <c r="D279" s="128" t="s">
        <v>141</v>
      </c>
      <c r="E279" s="129" t="s">
        <v>795</v>
      </c>
      <c r="F279" s="130" t="s">
        <v>796</v>
      </c>
      <c r="G279" s="131" t="s">
        <v>144</v>
      </c>
      <c r="H279" s="132"/>
      <c r="I279" s="133">
        <v>202</v>
      </c>
      <c r="J279" s="133">
        <f>ROUND(I279*H279,2)</f>
        <v>0</v>
      </c>
      <c r="K279" s="130" t="s">
        <v>145</v>
      </c>
      <c r="L279" s="29"/>
      <c r="M279" s="134" t="s">
        <v>3</v>
      </c>
      <c r="N279" s="135" t="s">
        <v>39</v>
      </c>
      <c r="O279" s="136">
        <v>2.5999999999999999E-2</v>
      </c>
      <c r="P279" s="136">
        <f>O279*H279</f>
        <v>0</v>
      </c>
      <c r="Q279" s="136">
        <v>0.41399999999999998</v>
      </c>
      <c r="R279" s="136">
        <f>Q279*H279</f>
        <v>0</v>
      </c>
      <c r="S279" s="136">
        <v>0</v>
      </c>
      <c r="T279" s="137">
        <f>S279*H279</f>
        <v>0</v>
      </c>
      <c r="AI279" s="138" t="s">
        <v>146</v>
      </c>
      <c r="AK279" s="138" t="s">
        <v>141</v>
      </c>
      <c r="AL279" s="138" t="s">
        <v>77</v>
      </c>
      <c r="AP279" s="17" t="s">
        <v>139</v>
      </c>
      <c r="AV279" s="139">
        <f>IF(N279="základní",J279,0)</f>
        <v>0</v>
      </c>
      <c r="AW279" s="139">
        <f>IF(N279="snížená",J279,0)</f>
        <v>0</v>
      </c>
      <c r="AX279" s="139">
        <f>IF(N279="zákl. přenesená",J279,0)</f>
        <v>0</v>
      </c>
      <c r="AY279" s="139">
        <f>IF(N279="sníž. přenesená",J279,0)</f>
        <v>0</v>
      </c>
      <c r="AZ279" s="139">
        <f>IF(N279="nulová",J279,0)</f>
        <v>0</v>
      </c>
      <c r="BA279" s="17" t="s">
        <v>75</v>
      </c>
      <c r="BB279" s="139">
        <f>ROUND(I279*H279,2)</f>
        <v>0</v>
      </c>
      <c r="BC279" s="17" t="s">
        <v>146</v>
      </c>
      <c r="BD279" s="138" t="s">
        <v>344</v>
      </c>
    </row>
    <row r="280" spans="2:56" s="1" customFormat="1" x14ac:dyDescent="0.2">
      <c r="B280" s="29"/>
      <c r="D280" s="140" t="s">
        <v>147</v>
      </c>
      <c r="F280" s="141" t="s">
        <v>797</v>
      </c>
      <c r="L280" s="29"/>
      <c r="M280" s="142"/>
      <c r="T280" s="49"/>
      <c r="AK280" s="17" t="s">
        <v>147</v>
      </c>
      <c r="AL280" s="17" t="s">
        <v>77</v>
      </c>
    </row>
    <row r="281" spans="2:56" s="12" customFormat="1" x14ac:dyDescent="0.2">
      <c r="B281" s="143"/>
      <c r="D281" s="144" t="s">
        <v>149</v>
      </c>
      <c r="E281" s="145" t="s">
        <v>3</v>
      </c>
      <c r="F281" s="146" t="s">
        <v>781</v>
      </c>
      <c r="H281" s="147">
        <v>48.53</v>
      </c>
      <c r="L281" s="143"/>
      <c r="M281" s="148"/>
      <c r="T281" s="149"/>
      <c r="AK281" s="145" t="s">
        <v>149</v>
      </c>
      <c r="AL281" s="145" t="s">
        <v>77</v>
      </c>
      <c r="AM281" s="12" t="s">
        <v>77</v>
      </c>
      <c r="AN281" s="12" t="s">
        <v>30</v>
      </c>
      <c r="AO281" s="12" t="s">
        <v>68</v>
      </c>
      <c r="AP281" s="145" t="s">
        <v>139</v>
      </c>
    </row>
    <row r="282" spans="2:56" s="13" customFormat="1" x14ac:dyDescent="0.2">
      <c r="B282" s="150"/>
      <c r="D282" s="144" t="s">
        <v>149</v>
      </c>
      <c r="E282" s="151" t="s">
        <v>3</v>
      </c>
      <c r="F282" s="152" t="s">
        <v>151</v>
      </c>
      <c r="H282" s="153">
        <v>48.53</v>
      </c>
      <c r="L282" s="150"/>
      <c r="M282" s="154"/>
      <c r="T282" s="155"/>
      <c r="AK282" s="151" t="s">
        <v>149</v>
      </c>
      <c r="AL282" s="151" t="s">
        <v>77</v>
      </c>
      <c r="AM282" s="13" t="s">
        <v>146</v>
      </c>
      <c r="AN282" s="13" t="s">
        <v>30</v>
      </c>
      <c r="AO282" s="13" t="s">
        <v>75</v>
      </c>
      <c r="AP282" s="151" t="s">
        <v>139</v>
      </c>
    </row>
    <row r="283" spans="2:56" s="1" customFormat="1" ht="33" customHeight="1" x14ac:dyDescent="0.2">
      <c r="B283" s="127"/>
      <c r="C283" s="128" t="s">
        <v>370</v>
      </c>
      <c r="D283" s="128" t="s">
        <v>141</v>
      </c>
      <c r="E283" s="129" t="s">
        <v>352</v>
      </c>
      <c r="F283" s="130" t="s">
        <v>353</v>
      </c>
      <c r="G283" s="131" t="s">
        <v>144</v>
      </c>
      <c r="H283" s="132">
        <v>22.566000000000003</v>
      </c>
      <c r="I283" s="133">
        <v>223</v>
      </c>
      <c r="J283" s="133">
        <f>ROUND(I283*H283,2)</f>
        <v>5032.22</v>
      </c>
      <c r="K283" s="130" t="s">
        <v>145</v>
      </c>
      <c r="L283" s="29"/>
      <c r="M283" s="134" t="s">
        <v>3</v>
      </c>
      <c r="N283" s="135" t="s">
        <v>39</v>
      </c>
      <c r="O283" s="136">
        <v>2.9000000000000001E-2</v>
      </c>
      <c r="P283" s="136">
        <f>O283*H283</f>
        <v>0.65441400000000005</v>
      </c>
      <c r="Q283" s="136">
        <v>0.46</v>
      </c>
      <c r="R283" s="136">
        <f>Q283*H283</f>
        <v>10.380360000000001</v>
      </c>
      <c r="S283" s="136">
        <v>0</v>
      </c>
      <c r="T283" s="137">
        <f>S283*H283</f>
        <v>0</v>
      </c>
      <c r="AI283" s="138" t="s">
        <v>146</v>
      </c>
      <c r="AK283" s="138" t="s">
        <v>141</v>
      </c>
      <c r="AL283" s="138" t="s">
        <v>77</v>
      </c>
      <c r="AP283" s="17" t="s">
        <v>139</v>
      </c>
      <c r="AV283" s="139">
        <f>IF(N283="základní",J283,0)</f>
        <v>5032.22</v>
      </c>
      <c r="AW283" s="139">
        <f>IF(N283="snížená",J283,0)</f>
        <v>0</v>
      </c>
      <c r="AX283" s="139">
        <f>IF(N283="zákl. přenesená",J283,0)</f>
        <v>0</v>
      </c>
      <c r="AY283" s="139">
        <f>IF(N283="sníž. přenesená",J283,0)</f>
        <v>0</v>
      </c>
      <c r="AZ283" s="139">
        <f>IF(N283="nulová",J283,0)</f>
        <v>0</v>
      </c>
      <c r="BA283" s="17" t="s">
        <v>75</v>
      </c>
      <c r="BB283" s="139">
        <f>ROUND(I283*H283,2)</f>
        <v>5032.22</v>
      </c>
      <c r="BC283" s="17" t="s">
        <v>146</v>
      </c>
      <c r="BD283" s="138" t="s">
        <v>348</v>
      </c>
    </row>
    <row r="284" spans="2:56" s="1" customFormat="1" x14ac:dyDescent="0.2">
      <c r="B284" s="29"/>
      <c r="D284" s="140" t="s">
        <v>147</v>
      </c>
      <c r="F284" s="141" t="s">
        <v>355</v>
      </c>
      <c r="L284" s="29"/>
      <c r="M284" s="142"/>
      <c r="T284" s="49"/>
      <c r="AK284" s="17" t="s">
        <v>147</v>
      </c>
      <c r="AL284" s="17" t="s">
        <v>77</v>
      </c>
    </row>
    <row r="285" spans="2:56" s="12" customFormat="1" ht="30.6" x14ac:dyDescent="0.2">
      <c r="B285" s="143"/>
      <c r="D285" s="144" t="s">
        <v>149</v>
      </c>
      <c r="E285" s="145" t="s">
        <v>3</v>
      </c>
      <c r="F285" s="146" t="s">
        <v>716</v>
      </c>
      <c r="H285" s="147">
        <v>22.566000000000003</v>
      </c>
      <c r="L285" s="143"/>
      <c r="M285" s="148"/>
      <c r="T285" s="149"/>
      <c r="AK285" s="145" t="s">
        <v>149</v>
      </c>
      <c r="AL285" s="145" t="s">
        <v>77</v>
      </c>
      <c r="AM285" s="12" t="s">
        <v>77</v>
      </c>
      <c r="AN285" s="12" t="s">
        <v>30</v>
      </c>
      <c r="AO285" s="12" t="s">
        <v>68</v>
      </c>
      <c r="AP285" s="145" t="s">
        <v>139</v>
      </c>
    </row>
    <row r="286" spans="2:56" s="13" customFormat="1" x14ac:dyDescent="0.2">
      <c r="B286" s="150"/>
      <c r="D286" s="144" t="s">
        <v>149</v>
      </c>
      <c r="E286" s="151" t="s">
        <v>3</v>
      </c>
      <c r="F286" s="152" t="s">
        <v>151</v>
      </c>
      <c r="H286" s="153">
        <v>22.566000000000003</v>
      </c>
      <c r="L286" s="150"/>
      <c r="M286" s="154"/>
      <c r="T286" s="155"/>
      <c r="AK286" s="151" t="s">
        <v>149</v>
      </c>
      <c r="AL286" s="151" t="s">
        <v>77</v>
      </c>
      <c r="AM286" s="13" t="s">
        <v>146</v>
      </c>
      <c r="AN286" s="13" t="s">
        <v>30</v>
      </c>
      <c r="AO286" s="13" t="s">
        <v>75</v>
      </c>
      <c r="AP286" s="151" t="s">
        <v>139</v>
      </c>
    </row>
    <row r="287" spans="2:56" s="1" customFormat="1" ht="37.950000000000003" customHeight="1" x14ac:dyDescent="0.2">
      <c r="B287" s="127"/>
      <c r="C287" s="128" t="s">
        <v>375</v>
      </c>
      <c r="D287" s="128" t="s">
        <v>141</v>
      </c>
      <c r="E287" s="129" t="s">
        <v>798</v>
      </c>
      <c r="F287" s="130" t="s">
        <v>799</v>
      </c>
      <c r="G287" s="131" t="s">
        <v>144</v>
      </c>
      <c r="H287" s="132"/>
      <c r="I287" s="133">
        <v>370</v>
      </c>
      <c r="J287" s="133">
        <f>ROUND(I287*H287,2)</f>
        <v>0</v>
      </c>
      <c r="K287" s="130" t="s">
        <v>145</v>
      </c>
      <c r="L287" s="29"/>
      <c r="M287" s="134" t="s">
        <v>3</v>
      </c>
      <c r="N287" s="135" t="s">
        <v>39</v>
      </c>
      <c r="O287" s="136">
        <v>3.5000000000000003E-2</v>
      </c>
      <c r="P287" s="136">
        <f>O287*H287</f>
        <v>0</v>
      </c>
      <c r="Q287" s="136">
        <v>0.49586999999999998</v>
      </c>
      <c r="R287" s="136">
        <f>Q287*H287</f>
        <v>0</v>
      </c>
      <c r="S287" s="136">
        <v>0</v>
      </c>
      <c r="T287" s="137">
        <f>S287*H287</f>
        <v>0</v>
      </c>
      <c r="AI287" s="138" t="s">
        <v>146</v>
      </c>
      <c r="AK287" s="138" t="s">
        <v>141</v>
      </c>
      <c r="AL287" s="138" t="s">
        <v>77</v>
      </c>
      <c r="AP287" s="17" t="s">
        <v>139</v>
      </c>
      <c r="AV287" s="139">
        <f>IF(N287="základní",J287,0)</f>
        <v>0</v>
      </c>
      <c r="AW287" s="139">
        <f>IF(N287="snížená",J287,0)</f>
        <v>0</v>
      </c>
      <c r="AX287" s="139">
        <f>IF(N287="zákl. přenesená",J287,0)</f>
        <v>0</v>
      </c>
      <c r="AY287" s="139">
        <f>IF(N287="sníž. přenesená",J287,0)</f>
        <v>0</v>
      </c>
      <c r="AZ287" s="139">
        <f>IF(N287="nulová",J287,0)</f>
        <v>0</v>
      </c>
      <c r="BA287" s="17" t="s">
        <v>75</v>
      </c>
      <c r="BB287" s="139">
        <f>ROUND(I287*H287,2)</f>
        <v>0</v>
      </c>
      <c r="BC287" s="17" t="s">
        <v>146</v>
      </c>
      <c r="BD287" s="138" t="s">
        <v>354</v>
      </c>
    </row>
    <row r="288" spans="2:56" s="1" customFormat="1" x14ac:dyDescent="0.2">
      <c r="B288" s="29"/>
      <c r="D288" s="140" t="s">
        <v>147</v>
      </c>
      <c r="F288" s="141" t="s">
        <v>800</v>
      </c>
      <c r="L288" s="29"/>
      <c r="M288" s="142"/>
      <c r="T288" s="49"/>
      <c r="AK288" s="17" t="s">
        <v>147</v>
      </c>
      <c r="AL288" s="17" t="s">
        <v>77</v>
      </c>
    </row>
    <row r="289" spans="2:56" s="12" customFormat="1" x14ac:dyDescent="0.2">
      <c r="B289" s="143"/>
      <c r="D289" s="144" t="s">
        <v>149</v>
      </c>
      <c r="E289" s="145" t="s">
        <v>3</v>
      </c>
      <c r="F289" s="146" t="s">
        <v>781</v>
      </c>
      <c r="H289" s="147">
        <v>48.53</v>
      </c>
      <c r="L289" s="143"/>
      <c r="M289" s="148"/>
      <c r="T289" s="149"/>
      <c r="AK289" s="145" t="s">
        <v>149</v>
      </c>
      <c r="AL289" s="145" t="s">
        <v>77</v>
      </c>
      <c r="AM289" s="12" t="s">
        <v>77</v>
      </c>
      <c r="AN289" s="12" t="s">
        <v>30</v>
      </c>
      <c r="AO289" s="12" t="s">
        <v>68</v>
      </c>
      <c r="AP289" s="145" t="s">
        <v>139</v>
      </c>
    </row>
    <row r="290" spans="2:56" s="13" customFormat="1" x14ac:dyDescent="0.2">
      <c r="B290" s="150"/>
      <c r="D290" s="144" t="s">
        <v>149</v>
      </c>
      <c r="E290" s="151" t="s">
        <v>3</v>
      </c>
      <c r="F290" s="152" t="s">
        <v>151</v>
      </c>
      <c r="H290" s="153">
        <v>48.53</v>
      </c>
      <c r="L290" s="150"/>
      <c r="M290" s="154"/>
      <c r="T290" s="155"/>
      <c r="AK290" s="151" t="s">
        <v>149</v>
      </c>
      <c r="AL290" s="151" t="s">
        <v>77</v>
      </c>
      <c r="AM290" s="13" t="s">
        <v>146</v>
      </c>
      <c r="AN290" s="13" t="s">
        <v>30</v>
      </c>
      <c r="AO290" s="13" t="s">
        <v>75</v>
      </c>
      <c r="AP290" s="151" t="s">
        <v>139</v>
      </c>
    </row>
    <row r="291" spans="2:56" s="1" customFormat="1" ht="49.2" customHeight="1" x14ac:dyDescent="0.2">
      <c r="B291" s="127"/>
      <c r="C291" s="128" t="s">
        <v>380</v>
      </c>
      <c r="D291" s="128" t="s">
        <v>141</v>
      </c>
      <c r="E291" s="129" t="s">
        <v>357</v>
      </c>
      <c r="F291" s="130" t="s">
        <v>358</v>
      </c>
      <c r="G291" s="131" t="s">
        <v>144</v>
      </c>
      <c r="H291" s="132">
        <v>22.566000000000003</v>
      </c>
      <c r="I291" s="133">
        <v>541</v>
      </c>
      <c r="J291" s="133">
        <f>ROUND(I291*H291,2)</f>
        <v>12208.21</v>
      </c>
      <c r="K291" s="130" t="s">
        <v>145</v>
      </c>
      <c r="L291" s="29"/>
      <c r="M291" s="134" t="s">
        <v>3</v>
      </c>
      <c r="N291" s="135" t="s">
        <v>39</v>
      </c>
      <c r="O291" s="136">
        <v>4.8000000000000001E-2</v>
      </c>
      <c r="P291" s="136">
        <f>O291*H291</f>
        <v>1.0831680000000001</v>
      </c>
      <c r="Q291" s="136">
        <v>0.13188</v>
      </c>
      <c r="R291" s="136">
        <f>Q291*H291</f>
        <v>2.9760040800000001</v>
      </c>
      <c r="S291" s="136">
        <v>0</v>
      </c>
      <c r="T291" s="137">
        <f>S291*H291</f>
        <v>0</v>
      </c>
      <c r="AI291" s="138" t="s">
        <v>146</v>
      </c>
      <c r="AK291" s="138" t="s">
        <v>141</v>
      </c>
      <c r="AL291" s="138" t="s">
        <v>77</v>
      </c>
      <c r="AP291" s="17" t="s">
        <v>139</v>
      </c>
      <c r="AV291" s="139">
        <f>IF(N291="základní",J291,0)</f>
        <v>12208.21</v>
      </c>
      <c r="AW291" s="139">
        <f>IF(N291="snížená",J291,0)</f>
        <v>0</v>
      </c>
      <c r="AX291" s="139">
        <f>IF(N291="zákl. přenesená",J291,0)</f>
        <v>0</v>
      </c>
      <c r="AY291" s="139">
        <f>IF(N291="sníž. přenesená",J291,0)</f>
        <v>0</v>
      </c>
      <c r="AZ291" s="139">
        <f>IF(N291="nulová",J291,0)</f>
        <v>0</v>
      </c>
      <c r="BA291" s="17" t="s">
        <v>75</v>
      </c>
      <c r="BB291" s="139">
        <f>ROUND(I291*H291,2)</f>
        <v>12208.21</v>
      </c>
      <c r="BC291" s="17" t="s">
        <v>146</v>
      </c>
      <c r="BD291" s="138" t="s">
        <v>359</v>
      </c>
    </row>
    <row r="292" spans="2:56" s="1" customFormat="1" x14ac:dyDescent="0.2">
      <c r="B292" s="29"/>
      <c r="D292" s="140" t="s">
        <v>147</v>
      </c>
      <c r="F292" s="141" t="s">
        <v>360</v>
      </c>
      <c r="L292" s="29"/>
      <c r="M292" s="142"/>
      <c r="T292" s="49"/>
      <c r="AK292" s="17" t="s">
        <v>147</v>
      </c>
      <c r="AL292" s="17" t="s">
        <v>77</v>
      </c>
    </row>
    <row r="293" spans="2:56" s="12" customFormat="1" ht="30.6" x14ac:dyDescent="0.2">
      <c r="B293" s="143"/>
      <c r="D293" s="144" t="s">
        <v>149</v>
      </c>
      <c r="E293" s="145" t="s">
        <v>3</v>
      </c>
      <c r="F293" s="146" t="s">
        <v>716</v>
      </c>
      <c r="H293" s="147">
        <v>22.566000000000003</v>
      </c>
      <c r="L293" s="143"/>
      <c r="M293" s="148"/>
      <c r="T293" s="149"/>
      <c r="AK293" s="145" t="s">
        <v>149</v>
      </c>
      <c r="AL293" s="145" t="s">
        <v>77</v>
      </c>
      <c r="AM293" s="12" t="s">
        <v>77</v>
      </c>
      <c r="AN293" s="12" t="s">
        <v>30</v>
      </c>
      <c r="AO293" s="12" t="s">
        <v>68</v>
      </c>
      <c r="AP293" s="145" t="s">
        <v>139</v>
      </c>
    </row>
    <row r="294" spans="2:56" s="13" customFormat="1" x14ac:dyDescent="0.2">
      <c r="B294" s="150"/>
      <c r="D294" s="144" t="s">
        <v>149</v>
      </c>
      <c r="E294" s="151" t="s">
        <v>3</v>
      </c>
      <c r="F294" s="152" t="s">
        <v>151</v>
      </c>
      <c r="H294" s="153">
        <v>22.566000000000003</v>
      </c>
      <c r="L294" s="150"/>
      <c r="M294" s="154"/>
      <c r="T294" s="155"/>
      <c r="AK294" s="151" t="s">
        <v>149</v>
      </c>
      <c r="AL294" s="151" t="s">
        <v>77</v>
      </c>
      <c r="AM294" s="13" t="s">
        <v>146</v>
      </c>
      <c r="AN294" s="13" t="s">
        <v>30</v>
      </c>
      <c r="AO294" s="13" t="s">
        <v>75</v>
      </c>
      <c r="AP294" s="151" t="s">
        <v>139</v>
      </c>
    </row>
    <row r="295" spans="2:56" s="1" customFormat="1" ht="49.2" customHeight="1" x14ac:dyDescent="0.2">
      <c r="B295" s="127"/>
      <c r="C295" s="128" t="s">
        <v>242</v>
      </c>
      <c r="D295" s="128" t="s">
        <v>141</v>
      </c>
      <c r="E295" s="129" t="s">
        <v>801</v>
      </c>
      <c r="F295" s="130" t="s">
        <v>802</v>
      </c>
      <c r="G295" s="131" t="s">
        <v>144</v>
      </c>
      <c r="H295" s="132"/>
      <c r="I295" s="133">
        <v>866</v>
      </c>
      <c r="J295" s="133">
        <f>ROUND(I295*H295,2)</f>
        <v>0</v>
      </c>
      <c r="K295" s="130" t="s">
        <v>145</v>
      </c>
      <c r="L295" s="29"/>
      <c r="M295" s="134" t="s">
        <v>3</v>
      </c>
      <c r="N295" s="135" t="s">
        <v>39</v>
      </c>
      <c r="O295" s="136">
        <v>7.0999999999999994E-2</v>
      </c>
      <c r="P295" s="136">
        <f>O295*H295</f>
        <v>0</v>
      </c>
      <c r="Q295" s="136">
        <v>0.21099999999999999</v>
      </c>
      <c r="R295" s="136">
        <f>Q295*H295</f>
        <v>0</v>
      </c>
      <c r="S295" s="136">
        <v>0</v>
      </c>
      <c r="T295" s="137">
        <f>S295*H295</f>
        <v>0</v>
      </c>
      <c r="AI295" s="138" t="s">
        <v>146</v>
      </c>
      <c r="AK295" s="138" t="s">
        <v>141</v>
      </c>
      <c r="AL295" s="138" t="s">
        <v>77</v>
      </c>
      <c r="AP295" s="17" t="s">
        <v>139</v>
      </c>
      <c r="AV295" s="139">
        <f>IF(N295="základní",J295,0)</f>
        <v>0</v>
      </c>
      <c r="AW295" s="139">
        <f>IF(N295="snížená",J295,0)</f>
        <v>0</v>
      </c>
      <c r="AX295" s="139">
        <f>IF(N295="zákl. přenesená",J295,0)</f>
        <v>0</v>
      </c>
      <c r="AY295" s="139">
        <f>IF(N295="sníž. přenesená",J295,0)</f>
        <v>0</v>
      </c>
      <c r="AZ295" s="139">
        <f>IF(N295="nulová",J295,0)</f>
        <v>0</v>
      </c>
      <c r="BA295" s="17" t="s">
        <v>75</v>
      </c>
      <c r="BB295" s="139">
        <f>ROUND(I295*H295,2)</f>
        <v>0</v>
      </c>
      <c r="BC295" s="17" t="s">
        <v>146</v>
      </c>
      <c r="BD295" s="138" t="s">
        <v>364</v>
      </c>
    </row>
    <row r="296" spans="2:56" s="1" customFormat="1" x14ac:dyDescent="0.2">
      <c r="B296" s="29"/>
      <c r="D296" s="140" t="s">
        <v>147</v>
      </c>
      <c r="F296" s="141" t="s">
        <v>803</v>
      </c>
      <c r="L296" s="29"/>
      <c r="M296" s="142"/>
      <c r="T296" s="49"/>
      <c r="AK296" s="17" t="s">
        <v>147</v>
      </c>
      <c r="AL296" s="17" t="s">
        <v>77</v>
      </c>
    </row>
    <row r="297" spans="2:56" s="12" customFormat="1" x14ac:dyDescent="0.2">
      <c r="B297" s="143"/>
      <c r="D297" s="144" t="s">
        <v>149</v>
      </c>
      <c r="E297" s="145" t="s">
        <v>3</v>
      </c>
      <c r="F297" s="146" t="s">
        <v>781</v>
      </c>
      <c r="H297" s="147">
        <v>48.53</v>
      </c>
      <c r="L297" s="143"/>
      <c r="M297" s="148"/>
      <c r="T297" s="149"/>
      <c r="AK297" s="145" t="s">
        <v>149</v>
      </c>
      <c r="AL297" s="145" t="s">
        <v>77</v>
      </c>
      <c r="AM297" s="12" t="s">
        <v>77</v>
      </c>
      <c r="AN297" s="12" t="s">
        <v>30</v>
      </c>
      <c r="AO297" s="12" t="s">
        <v>68</v>
      </c>
      <c r="AP297" s="145" t="s">
        <v>139</v>
      </c>
    </row>
    <row r="298" spans="2:56" s="13" customFormat="1" x14ac:dyDescent="0.2">
      <c r="B298" s="150"/>
      <c r="D298" s="144" t="s">
        <v>149</v>
      </c>
      <c r="E298" s="151" t="s">
        <v>3</v>
      </c>
      <c r="F298" s="152" t="s">
        <v>151</v>
      </c>
      <c r="H298" s="153">
        <v>48.53</v>
      </c>
      <c r="L298" s="150"/>
      <c r="M298" s="154"/>
      <c r="T298" s="155"/>
      <c r="AK298" s="151" t="s">
        <v>149</v>
      </c>
      <c r="AL298" s="151" t="s">
        <v>77</v>
      </c>
      <c r="AM298" s="13" t="s">
        <v>146</v>
      </c>
      <c r="AN298" s="13" t="s">
        <v>30</v>
      </c>
      <c r="AO298" s="13" t="s">
        <v>75</v>
      </c>
      <c r="AP298" s="151" t="s">
        <v>139</v>
      </c>
    </row>
    <row r="299" spans="2:56" s="1" customFormat="1" ht="37.950000000000003" customHeight="1" x14ac:dyDescent="0.2">
      <c r="B299" s="127"/>
      <c r="C299" s="128" t="s">
        <v>390</v>
      </c>
      <c r="D299" s="128" t="s">
        <v>141</v>
      </c>
      <c r="E299" s="129" t="s">
        <v>362</v>
      </c>
      <c r="F299" s="130" t="s">
        <v>363</v>
      </c>
      <c r="G299" s="131" t="s">
        <v>144</v>
      </c>
      <c r="H299" s="132">
        <v>22.566000000000003</v>
      </c>
      <c r="I299" s="133">
        <v>389</v>
      </c>
      <c r="J299" s="133">
        <f>ROUND(I299*H299,2)</f>
        <v>8778.17</v>
      </c>
      <c r="K299" s="130" t="s">
        <v>145</v>
      </c>
      <c r="L299" s="29"/>
      <c r="M299" s="134" t="s">
        <v>3</v>
      </c>
      <c r="N299" s="135" t="s">
        <v>39</v>
      </c>
      <c r="O299" s="136">
        <v>2.7E-2</v>
      </c>
      <c r="P299" s="136">
        <f>O299*H299</f>
        <v>0.6092820000000001</v>
      </c>
      <c r="Q299" s="136">
        <v>0.38313999999999998</v>
      </c>
      <c r="R299" s="136">
        <f>Q299*H299</f>
        <v>8.6459372400000003</v>
      </c>
      <c r="S299" s="136">
        <v>0</v>
      </c>
      <c r="T299" s="137">
        <f>S299*H299</f>
        <v>0</v>
      </c>
      <c r="AI299" s="138" t="s">
        <v>146</v>
      </c>
      <c r="AK299" s="138" t="s">
        <v>141</v>
      </c>
      <c r="AL299" s="138" t="s">
        <v>77</v>
      </c>
      <c r="AP299" s="17" t="s">
        <v>139</v>
      </c>
      <c r="AV299" s="139">
        <f>IF(N299="základní",J299,0)</f>
        <v>8778.17</v>
      </c>
      <c r="AW299" s="139">
        <f>IF(N299="snížená",J299,0)</f>
        <v>0</v>
      </c>
      <c r="AX299" s="139">
        <f>IF(N299="zákl. přenesená",J299,0)</f>
        <v>0</v>
      </c>
      <c r="AY299" s="139">
        <f>IF(N299="sníž. přenesená",J299,0)</f>
        <v>0</v>
      </c>
      <c r="AZ299" s="139">
        <f>IF(N299="nulová",J299,0)</f>
        <v>0</v>
      </c>
      <c r="BA299" s="17" t="s">
        <v>75</v>
      </c>
      <c r="BB299" s="139">
        <f>ROUND(I299*H299,2)</f>
        <v>8778.17</v>
      </c>
      <c r="BC299" s="17" t="s">
        <v>146</v>
      </c>
      <c r="BD299" s="138" t="s">
        <v>368</v>
      </c>
    </row>
    <row r="300" spans="2:56" s="1" customFormat="1" x14ac:dyDescent="0.2">
      <c r="B300" s="29"/>
      <c r="D300" s="140" t="s">
        <v>147</v>
      </c>
      <c r="F300" s="141" t="s">
        <v>365</v>
      </c>
      <c r="L300" s="29"/>
      <c r="M300" s="142"/>
      <c r="T300" s="49"/>
      <c r="AK300" s="17" t="s">
        <v>147</v>
      </c>
      <c r="AL300" s="17" t="s">
        <v>77</v>
      </c>
    </row>
    <row r="301" spans="2:56" s="12" customFormat="1" ht="30.6" x14ac:dyDescent="0.2">
      <c r="B301" s="143"/>
      <c r="D301" s="144" t="s">
        <v>149</v>
      </c>
      <c r="E301" s="145" t="s">
        <v>3</v>
      </c>
      <c r="F301" s="146" t="s">
        <v>716</v>
      </c>
      <c r="H301" s="147">
        <v>22.566000000000003</v>
      </c>
      <c r="L301" s="143"/>
      <c r="M301" s="148"/>
      <c r="T301" s="149"/>
      <c r="AK301" s="145" t="s">
        <v>149</v>
      </c>
      <c r="AL301" s="145" t="s">
        <v>77</v>
      </c>
      <c r="AM301" s="12" t="s">
        <v>77</v>
      </c>
      <c r="AN301" s="12" t="s">
        <v>30</v>
      </c>
      <c r="AO301" s="12" t="s">
        <v>68</v>
      </c>
      <c r="AP301" s="145" t="s">
        <v>139</v>
      </c>
    </row>
    <row r="302" spans="2:56" s="13" customFormat="1" x14ac:dyDescent="0.2">
      <c r="B302" s="150"/>
      <c r="D302" s="144" t="s">
        <v>149</v>
      </c>
      <c r="E302" s="151" t="s">
        <v>3</v>
      </c>
      <c r="F302" s="152" t="s">
        <v>151</v>
      </c>
      <c r="H302" s="153">
        <v>22.566000000000003</v>
      </c>
      <c r="L302" s="150"/>
      <c r="M302" s="154"/>
      <c r="T302" s="155"/>
      <c r="AK302" s="151" t="s">
        <v>149</v>
      </c>
      <c r="AL302" s="151" t="s">
        <v>77</v>
      </c>
      <c r="AM302" s="13" t="s">
        <v>146</v>
      </c>
      <c r="AN302" s="13" t="s">
        <v>30</v>
      </c>
      <c r="AO302" s="13" t="s">
        <v>75</v>
      </c>
      <c r="AP302" s="151" t="s">
        <v>139</v>
      </c>
    </row>
    <row r="303" spans="2:56" s="1" customFormat="1" ht="24.15" customHeight="1" x14ac:dyDescent="0.2">
      <c r="B303" s="127"/>
      <c r="C303" s="128" t="s">
        <v>249</v>
      </c>
      <c r="D303" s="128" t="s">
        <v>141</v>
      </c>
      <c r="E303" s="129" t="s">
        <v>366</v>
      </c>
      <c r="F303" s="130" t="s">
        <v>367</v>
      </c>
      <c r="G303" s="131" t="s">
        <v>144</v>
      </c>
      <c r="H303" s="132">
        <v>22.566000000000003</v>
      </c>
      <c r="I303" s="133">
        <v>29</v>
      </c>
      <c r="J303" s="133">
        <f>ROUND(I303*H303,2)</f>
        <v>654.41</v>
      </c>
      <c r="K303" s="130" t="s">
        <v>145</v>
      </c>
      <c r="L303" s="29"/>
      <c r="M303" s="134" t="s">
        <v>3</v>
      </c>
      <c r="N303" s="135" t="s">
        <v>39</v>
      </c>
      <c r="O303" s="136">
        <v>4.0000000000000001E-3</v>
      </c>
      <c r="P303" s="136">
        <f>O303*H303</f>
        <v>9.0264000000000011E-2</v>
      </c>
      <c r="Q303" s="136">
        <v>6.5199999999999998E-3</v>
      </c>
      <c r="R303" s="136">
        <f>Q303*H303</f>
        <v>0.14713032000000001</v>
      </c>
      <c r="S303" s="136">
        <v>0</v>
      </c>
      <c r="T303" s="137">
        <f>S303*H303</f>
        <v>0</v>
      </c>
      <c r="AI303" s="138" t="s">
        <v>146</v>
      </c>
      <c r="AK303" s="138" t="s">
        <v>141</v>
      </c>
      <c r="AL303" s="138" t="s">
        <v>77</v>
      </c>
      <c r="AP303" s="17" t="s">
        <v>139</v>
      </c>
      <c r="AV303" s="139">
        <f>IF(N303="základní",J303,0)</f>
        <v>654.41</v>
      </c>
      <c r="AW303" s="139">
        <f>IF(N303="snížená",J303,0)</f>
        <v>0</v>
      </c>
      <c r="AX303" s="139">
        <f>IF(N303="zákl. přenesená",J303,0)</f>
        <v>0</v>
      </c>
      <c r="AY303" s="139">
        <f>IF(N303="sníž. přenesená",J303,0)</f>
        <v>0</v>
      </c>
      <c r="AZ303" s="139">
        <f>IF(N303="nulová",J303,0)</f>
        <v>0</v>
      </c>
      <c r="BA303" s="17" t="s">
        <v>75</v>
      </c>
      <c r="BB303" s="139">
        <f>ROUND(I303*H303,2)</f>
        <v>654.41</v>
      </c>
      <c r="BC303" s="17" t="s">
        <v>146</v>
      </c>
      <c r="BD303" s="138" t="s">
        <v>373</v>
      </c>
    </row>
    <row r="304" spans="2:56" s="1" customFormat="1" x14ac:dyDescent="0.2">
      <c r="B304" s="29"/>
      <c r="D304" s="140" t="s">
        <v>147</v>
      </c>
      <c r="F304" s="141" t="s">
        <v>369</v>
      </c>
      <c r="L304" s="29"/>
      <c r="M304" s="142"/>
      <c r="T304" s="49"/>
      <c r="AK304" s="17" t="s">
        <v>147</v>
      </c>
      <c r="AL304" s="17" t="s">
        <v>77</v>
      </c>
    </row>
    <row r="305" spans="2:56" s="12" customFormat="1" ht="30.6" x14ac:dyDescent="0.2">
      <c r="B305" s="143"/>
      <c r="D305" s="144" t="s">
        <v>149</v>
      </c>
      <c r="E305" s="145" t="s">
        <v>3</v>
      </c>
      <c r="F305" s="146" t="s">
        <v>716</v>
      </c>
      <c r="H305" s="147">
        <v>22.566000000000003</v>
      </c>
      <c r="L305" s="143"/>
      <c r="M305" s="148"/>
      <c r="T305" s="149"/>
      <c r="AK305" s="145" t="s">
        <v>149</v>
      </c>
      <c r="AL305" s="145" t="s">
        <v>77</v>
      </c>
      <c r="AM305" s="12" t="s">
        <v>77</v>
      </c>
      <c r="AN305" s="12" t="s">
        <v>30</v>
      </c>
      <c r="AO305" s="12" t="s">
        <v>68</v>
      </c>
      <c r="AP305" s="145" t="s">
        <v>139</v>
      </c>
    </row>
    <row r="306" spans="2:56" s="12" customFormat="1" x14ac:dyDescent="0.2">
      <c r="B306" s="143"/>
      <c r="D306" s="144" t="s">
        <v>149</v>
      </c>
      <c r="E306" s="145" t="s">
        <v>3</v>
      </c>
      <c r="F306" s="146" t="s">
        <v>781</v>
      </c>
      <c r="H306" s="147"/>
      <c r="L306" s="143"/>
      <c r="M306" s="148"/>
      <c r="T306" s="149"/>
      <c r="AK306" s="145" t="s">
        <v>149</v>
      </c>
      <c r="AL306" s="145" t="s">
        <v>77</v>
      </c>
      <c r="AM306" s="12" t="s">
        <v>77</v>
      </c>
      <c r="AN306" s="12" t="s">
        <v>30</v>
      </c>
      <c r="AO306" s="12" t="s">
        <v>68</v>
      </c>
      <c r="AP306" s="145" t="s">
        <v>139</v>
      </c>
    </row>
    <row r="307" spans="2:56" s="13" customFormat="1" x14ac:dyDescent="0.2">
      <c r="B307" s="150"/>
      <c r="D307" s="144" t="s">
        <v>149</v>
      </c>
      <c r="E307" s="151" t="s">
        <v>3</v>
      </c>
      <c r="F307" s="152" t="s">
        <v>151</v>
      </c>
      <c r="H307" s="153">
        <v>22.566000000000003</v>
      </c>
      <c r="L307" s="150"/>
      <c r="M307" s="154"/>
      <c r="T307" s="155"/>
      <c r="AK307" s="151" t="s">
        <v>149</v>
      </c>
      <c r="AL307" s="151" t="s">
        <v>77</v>
      </c>
      <c r="AM307" s="13" t="s">
        <v>146</v>
      </c>
      <c r="AN307" s="13" t="s">
        <v>30</v>
      </c>
      <c r="AO307" s="13" t="s">
        <v>75</v>
      </c>
      <c r="AP307" s="151" t="s">
        <v>139</v>
      </c>
    </row>
    <row r="308" spans="2:56" s="1" customFormat="1" ht="24.15" customHeight="1" x14ac:dyDescent="0.2">
      <c r="B308" s="127"/>
      <c r="C308" s="128" t="s">
        <v>398</v>
      </c>
      <c r="D308" s="128" t="s">
        <v>141</v>
      </c>
      <c r="E308" s="129" t="s">
        <v>371</v>
      </c>
      <c r="F308" s="130" t="s">
        <v>372</v>
      </c>
      <c r="G308" s="131" t="s">
        <v>144</v>
      </c>
      <c r="H308" s="132">
        <v>22.566000000000003</v>
      </c>
      <c r="I308" s="133">
        <v>24</v>
      </c>
      <c r="J308" s="133">
        <f>ROUND(I308*H308,2)</f>
        <v>541.58000000000004</v>
      </c>
      <c r="K308" s="130" t="s">
        <v>145</v>
      </c>
      <c r="L308" s="29"/>
      <c r="M308" s="134" t="s">
        <v>3</v>
      </c>
      <c r="N308" s="135" t="s">
        <v>39</v>
      </c>
      <c r="O308" s="136">
        <v>2E-3</v>
      </c>
      <c r="P308" s="136">
        <f>O308*H308</f>
        <v>4.5132000000000005E-2</v>
      </c>
      <c r="Q308" s="136">
        <v>7.1000000000000002E-4</v>
      </c>
      <c r="R308" s="136">
        <f>Q308*H308</f>
        <v>1.6021860000000002E-2</v>
      </c>
      <c r="S308" s="136">
        <v>0</v>
      </c>
      <c r="T308" s="137">
        <f>S308*H308</f>
        <v>0</v>
      </c>
      <c r="AI308" s="138" t="s">
        <v>146</v>
      </c>
      <c r="AK308" s="138" t="s">
        <v>141</v>
      </c>
      <c r="AL308" s="138" t="s">
        <v>77</v>
      </c>
      <c r="AP308" s="17" t="s">
        <v>139</v>
      </c>
      <c r="AV308" s="139">
        <f>IF(N308="základní",J308,0)</f>
        <v>541.58000000000004</v>
      </c>
      <c r="AW308" s="139">
        <f>IF(N308="snížená",J308,0)</f>
        <v>0</v>
      </c>
      <c r="AX308" s="139">
        <f>IF(N308="zákl. přenesená",J308,0)</f>
        <v>0</v>
      </c>
      <c r="AY308" s="139">
        <f>IF(N308="sníž. přenesená",J308,0)</f>
        <v>0</v>
      </c>
      <c r="AZ308" s="139">
        <f>IF(N308="nulová",J308,0)</f>
        <v>0</v>
      </c>
      <c r="BA308" s="17" t="s">
        <v>75</v>
      </c>
      <c r="BB308" s="139">
        <f>ROUND(I308*H308,2)</f>
        <v>541.58000000000004</v>
      </c>
      <c r="BC308" s="17" t="s">
        <v>146</v>
      </c>
      <c r="BD308" s="138" t="s">
        <v>378</v>
      </c>
    </row>
    <row r="309" spans="2:56" s="1" customFormat="1" x14ac:dyDescent="0.2">
      <c r="B309" s="29"/>
      <c r="D309" s="140" t="s">
        <v>147</v>
      </c>
      <c r="F309" s="141" t="s">
        <v>374</v>
      </c>
      <c r="L309" s="29"/>
      <c r="M309" s="142"/>
      <c r="T309" s="49"/>
      <c r="AK309" s="17" t="s">
        <v>147</v>
      </c>
      <c r="AL309" s="17" t="s">
        <v>77</v>
      </c>
    </row>
    <row r="310" spans="2:56" s="12" customFormat="1" ht="30.6" x14ac:dyDescent="0.2">
      <c r="B310" s="143"/>
      <c r="D310" s="144" t="s">
        <v>149</v>
      </c>
      <c r="E310" s="145" t="s">
        <v>3</v>
      </c>
      <c r="F310" s="146" t="s">
        <v>716</v>
      </c>
      <c r="H310" s="147">
        <v>22.566000000000003</v>
      </c>
      <c r="L310" s="143"/>
      <c r="M310" s="148"/>
      <c r="T310" s="149"/>
      <c r="AK310" s="145" t="s">
        <v>149</v>
      </c>
      <c r="AL310" s="145" t="s">
        <v>77</v>
      </c>
      <c r="AM310" s="12" t="s">
        <v>77</v>
      </c>
      <c r="AN310" s="12" t="s">
        <v>30</v>
      </c>
      <c r="AO310" s="12" t="s">
        <v>68</v>
      </c>
      <c r="AP310" s="145" t="s">
        <v>139</v>
      </c>
    </row>
    <row r="311" spans="2:56" s="12" customFormat="1" x14ac:dyDescent="0.2">
      <c r="B311" s="143"/>
      <c r="D311" s="144" t="s">
        <v>149</v>
      </c>
      <c r="E311" s="145" t="s">
        <v>3</v>
      </c>
      <c r="F311" s="146" t="s">
        <v>804</v>
      </c>
      <c r="H311" s="147"/>
      <c r="L311" s="143"/>
      <c r="M311" s="148"/>
      <c r="T311" s="149"/>
      <c r="AK311" s="145" t="s">
        <v>149</v>
      </c>
      <c r="AL311" s="145" t="s">
        <v>77</v>
      </c>
      <c r="AM311" s="12" t="s">
        <v>77</v>
      </c>
      <c r="AN311" s="12" t="s">
        <v>30</v>
      </c>
      <c r="AO311" s="12" t="s">
        <v>68</v>
      </c>
      <c r="AP311" s="145" t="s">
        <v>139</v>
      </c>
    </row>
    <row r="312" spans="2:56" s="13" customFormat="1" x14ac:dyDescent="0.2">
      <c r="B312" s="150"/>
      <c r="D312" s="144" t="s">
        <v>149</v>
      </c>
      <c r="E312" s="151" t="s">
        <v>3</v>
      </c>
      <c r="F312" s="152" t="s">
        <v>151</v>
      </c>
      <c r="H312" s="153">
        <v>22.566000000000003</v>
      </c>
      <c r="L312" s="150"/>
      <c r="M312" s="154"/>
      <c r="T312" s="155"/>
      <c r="AK312" s="151" t="s">
        <v>149</v>
      </c>
      <c r="AL312" s="151" t="s">
        <v>77</v>
      </c>
      <c r="AM312" s="13" t="s">
        <v>146</v>
      </c>
      <c r="AN312" s="13" t="s">
        <v>30</v>
      </c>
      <c r="AO312" s="13" t="s">
        <v>75</v>
      </c>
      <c r="AP312" s="151" t="s">
        <v>139</v>
      </c>
    </row>
    <row r="313" spans="2:56" s="1" customFormat="1" ht="44.25" customHeight="1" x14ac:dyDescent="0.2">
      <c r="B313" s="127"/>
      <c r="C313" s="128" t="s">
        <v>256</v>
      </c>
      <c r="D313" s="128" t="s">
        <v>141</v>
      </c>
      <c r="E313" s="129" t="s">
        <v>805</v>
      </c>
      <c r="F313" s="130" t="s">
        <v>806</v>
      </c>
      <c r="G313" s="131" t="s">
        <v>144</v>
      </c>
      <c r="H313" s="132"/>
      <c r="I313" s="133">
        <v>484</v>
      </c>
      <c r="J313" s="133">
        <f>ROUND(I313*H313,2)</f>
        <v>0</v>
      </c>
      <c r="K313" s="130" t="s">
        <v>145</v>
      </c>
      <c r="L313" s="29"/>
      <c r="M313" s="134" t="s">
        <v>3</v>
      </c>
      <c r="N313" s="135" t="s">
        <v>39</v>
      </c>
      <c r="O313" s="136">
        <v>6.6000000000000003E-2</v>
      </c>
      <c r="P313" s="136">
        <f>O313*H313</f>
        <v>0</v>
      </c>
      <c r="Q313" s="136">
        <v>0.10373</v>
      </c>
      <c r="R313" s="136">
        <f>Q313*H313</f>
        <v>0</v>
      </c>
      <c r="S313" s="136">
        <v>0</v>
      </c>
      <c r="T313" s="137">
        <f>S313*H313</f>
        <v>0</v>
      </c>
      <c r="AI313" s="138" t="s">
        <v>146</v>
      </c>
      <c r="AK313" s="138" t="s">
        <v>141</v>
      </c>
      <c r="AL313" s="138" t="s">
        <v>77</v>
      </c>
      <c r="AP313" s="17" t="s">
        <v>139</v>
      </c>
      <c r="AV313" s="139">
        <f>IF(N313="základní",J313,0)</f>
        <v>0</v>
      </c>
      <c r="AW313" s="139">
        <f>IF(N313="snížená",J313,0)</f>
        <v>0</v>
      </c>
      <c r="AX313" s="139">
        <f>IF(N313="zákl. přenesená",J313,0)</f>
        <v>0</v>
      </c>
      <c r="AY313" s="139">
        <f>IF(N313="sníž. přenesená",J313,0)</f>
        <v>0</v>
      </c>
      <c r="AZ313" s="139">
        <f>IF(N313="nulová",J313,0)</f>
        <v>0</v>
      </c>
      <c r="BA313" s="17" t="s">
        <v>75</v>
      </c>
      <c r="BB313" s="139">
        <f>ROUND(I313*H313,2)</f>
        <v>0</v>
      </c>
      <c r="BC313" s="17" t="s">
        <v>146</v>
      </c>
      <c r="BD313" s="138" t="s">
        <v>383</v>
      </c>
    </row>
    <row r="314" spans="2:56" s="1" customFormat="1" x14ac:dyDescent="0.2">
      <c r="B314" s="29"/>
      <c r="D314" s="140" t="s">
        <v>147</v>
      </c>
      <c r="F314" s="141" t="s">
        <v>807</v>
      </c>
      <c r="L314" s="29"/>
      <c r="M314" s="142"/>
      <c r="T314" s="49"/>
      <c r="AK314" s="17" t="s">
        <v>147</v>
      </c>
      <c r="AL314" s="17" t="s">
        <v>77</v>
      </c>
    </row>
    <row r="315" spans="2:56" s="12" customFormat="1" x14ac:dyDescent="0.2">
      <c r="B315" s="143"/>
      <c r="D315" s="144" t="s">
        <v>149</v>
      </c>
      <c r="E315" s="145" t="s">
        <v>3</v>
      </c>
      <c r="F315" s="146" t="s">
        <v>781</v>
      </c>
      <c r="H315" s="147">
        <v>48.53</v>
      </c>
      <c r="L315" s="143"/>
      <c r="M315" s="148"/>
      <c r="T315" s="149"/>
      <c r="AK315" s="145" t="s">
        <v>149</v>
      </c>
      <c r="AL315" s="145" t="s">
        <v>77</v>
      </c>
      <c r="AM315" s="12" t="s">
        <v>77</v>
      </c>
      <c r="AN315" s="12" t="s">
        <v>30</v>
      </c>
      <c r="AO315" s="12" t="s">
        <v>68</v>
      </c>
      <c r="AP315" s="145" t="s">
        <v>139</v>
      </c>
    </row>
    <row r="316" spans="2:56" s="13" customFormat="1" x14ac:dyDescent="0.2">
      <c r="B316" s="150"/>
      <c r="D316" s="144" t="s">
        <v>149</v>
      </c>
      <c r="E316" s="151" t="s">
        <v>3</v>
      </c>
      <c r="F316" s="152" t="s">
        <v>151</v>
      </c>
      <c r="H316" s="153">
        <v>48.53</v>
      </c>
      <c r="L316" s="150"/>
      <c r="M316" s="154"/>
      <c r="T316" s="155"/>
      <c r="AK316" s="151" t="s">
        <v>149</v>
      </c>
      <c r="AL316" s="151" t="s">
        <v>77</v>
      </c>
      <c r="AM316" s="13" t="s">
        <v>146</v>
      </c>
      <c r="AN316" s="13" t="s">
        <v>30</v>
      </c>
      <c r="AO316" s="13" t="s">
        <v>75</v>
      </c>
      <c r="AP316" s="151" t="s">
        <v>139</v>
      </c>
    </row>
    <row r="317" spans="2:56" s="1" customFormat="1" ht="44.25" customHeight="1" x14ac:dyDescent="0.2">
      <c r="B317" s="127"/>
      <c r="C317" s="128" t="s">
        <v>406</v>
      </c>
      <c r="D317" s="128" t="s">
        <v>141</v>
      </c>
      <c r="E317" s="129" t="s">
        <v>376</v>
      </c>
      <c r="F317" s="130" t="s">
        <v>377</v>
      </c>
      <c r="G317" s="131" t="s">
        <v>144</v>
      </c>
      <c r="H317" s="132">
        <v>22.566000000000003</v>
      </c>
      <c r="I317" s="133">
        <v>594</v>
      </c>
      <c r="J317" s="133">
        <f>ROUND(I317*H317,2)</f>
        <v>13404.2</v>
      </c>
      <c r="K317" s="130" t="s">
        <v>145</v>
      </c>
      <c r="L317" s="29"/>
      <c r="M317" s="134" t="s">
        <v>3</v>
      </c>
      <c r="N317" s="135" t="s">
        <v>39</v>
      </c>
      <c r="O317" s="136">
        <v>7.0999999999999994E-2</v>
      </c>
      <c r="P317" s="136">
        <f>O317*H317</f>
        <v>1.6021860000000001</v>
      </c>
      <c r="Q317" s="136">
        <v>0.12966</v>
      </c>
      <c r="R317" s="136">
        <f>Q317*H317</f>
        <v>2.9259075600000002</v>
      </c>
      <c r="S317" s="136">
        <v>0</v>
      </c>
      <c r="T317" s="137">
        <f>S317*H317</f>
        <v>0</v>
      </c>
      <c r="AI317" s="138" t="s">
        <v>146</v>
      </c>
      <c r="AK317" s="138" t="s">
        <v>141</v>
      </c>
      <c r="AL317" s="138" t="s">
        <v>77</v>
      </c>
      <c r="AP317" s="17" t="s">
        <v>139</v>
      </c>
      <c r="AV317" s="139">
        <f>IF(N317="základní",J317,0)</f>
        <v>13404.2</v>
      </c>
      <c r="AW317" s="139">
        <f>IF(N317="snížená",J317,0)</f>
        <v>0</v>
      </c>
      <c r="AX317" s="139">
        <f>IF(N317="zákl. přenesená",J317,0)</f>
        <v>0</v>
      </c>
      <c r="AY317" s="139">
        <f>IF(N317="sníž. přenesená",J317,0)</f>
        <v>0</v>
      </c>
      <c r="AZ317" s="139">
        <f>IF(N317="nulová",J317,0)</f>
        <v>0</v>
      </c>
      <c r="BA317" s="17" t="s">
        <v>75</v>
      </c>
      <c r="BB317" s="139">
        <f>ROUND(I317*H317,2)</f>
        <v>13404.2</v>
      </c>
      <c r="BC317" s="17" t="s">
        <v>146</v>
      </c>
      <c r="BD317" s="138" t="s">
        <v>393</v>
      </c>
    </row>
    <row r="318" spans="2:56" s="1" customFormat="1" x14ac:dyDescent="0.2">
      <c r="B318" s="29"/>
      <c r="D318" s="140" t="s">
        <v>147</v>
      </c>
      <c r="F318" s="141" t="s">
        <v>379</v>
      </c>
      <c r="L318" s="29"/>
      <c r="M318" s="142"/>
      <c r="T318" s="49"/>
      <c r="AK318" s="17" t="s">
        <v>147</v>
      </c>
      <c r="AL318" s="17" t="s">
        <v>77</v>
      </c>
    </row>
    <row r="319" spans="2:56" s="12" customFormat="1" ht="30.6" x14ac:dyDescent="0.2">
      <c r="B319" s="143"/>
      <c r="D319" s="144" t="s">
        <v>149</v>
      </c>
      <c r="E319" s="145" t="s">
        <v>3</v>
      </c>
      <c r="F319" s="146" t="s">
        <v>716</v>
      </c>
      <c r="H319" s="147">
        <v>22.566000000000003</v>
      </c>
      <c r="L319" s="143"/>
      <c r="M319" s="148"/>
      <c r="T319" s="149"/>
      <c r="AK319" s="145" t="s">
        <v>149</v>
      </c>
      <c r="AL319" s="145" t="s">
        <v>77</v>
      </c>
      <c r="AM319" s="12" t="s">
        <v>77</v>
      </c>
      <c r="AN319" s="12" t="s">
        <v>30</v>
      </c>
      <c r="AO319" s="12" t="s">
        <v>68</v>
      </c>
      <c r="AP319" s="145" t="s">
        <v>139</v>
      </c>
    </row>
    <row r="320" spans="2:56" s="13" customFormat="1" x14ac:dyDescent="0.2">
      <c r="B320" s="150"/>
      <c r="D320" s="144" t="s">
        <v>149</v>
      </c>
      <c r="E320" s="151" t="s">
        <v>3</v>
      </c>
      <c r="F320" s="152" t="s">
        <v>151</v>
      </c>
      <c r="H320" s="153">
        <v>22.566000000000003</v>
      </c>
      <c r="L320" s="150"/>
      <c r="M320" s="154"/>
      <c r="T320" s="155"/>
      <c r="AK320" s="151" t="s">
        <v>149</v>
      </c>
      <c r="AL320" s="151" t="s">
        <v>77</v>
      </c>
      <c r="AM320" s="13" t="s">
        <v>146</v>
      </c>
      <c r="AN320" s="13" t="s">
        <v>30</v>
      </c>
      <c r="AO320" s="13" t="s">
        <v>75</v>
      </c>
      <c r="AP320" s="151" t="s">
        <v>139</v>
      </c>
    </row>
    <row r="321" spans="2:56" s="1" customFormat="1" ht="44.25" customHeight="1" x14ac:dyDescent="0.2">
      <c r="B321" s="127"/>
      <c r="C321" s="128" t="s">
        <v>261</v>
      </c>
      <c r="D321" s="128" t="s">
        <v>141</v>
      </c>
      <c r="E321" s="129" t="s">
        <v>808</v>
      </c>
      <c r="F321" s="130" t="s">
        <v>809</v>
      </c>
      <c r="G321" s="131" t="s">
        <v>144</v>
      </c>
      <c r="H321" s="132"/>
      <c r="I321" s="133">
        <v>873</v>
      </c>
      <c r="J321" s="133">
        <f>ROUND(I321*H321,2)</f>
        <v>0</v>
      </c>
      <c r="K321" s="130" t="s">
        <v>145</v>
      </c>
      <c r="L321" s="29"/>
      <c r="M321" s="134" t="s">
        <v>3</v>
      </c>
      <c r="N321" s="135" t="s">
        <v>39</v>
      </c>
      <c r="O321" s="136">
        <v>0.1</v>
      </c>
      <c r="P321" s="136">
        <f>O321*H321</f>
        <v>0</v>
      </c>
      <c r="Q321" s="136">
        <v>0.20746000000000001</v>
      </c>
      <c r="R321" s="136">
        <f>Q321*H321</f>
        <v>0</v>
      </c>
      <c r="S321" s="136">
        <v>0</v>
      </c>
      <c r="T321" s="137">
        <f>S321*H321</f>
        <v>0</v>
      </c>
      <c r="AI321" s="138" t="s">
        <v>146</v>
      </c>
      <c r="AK321" s="138" t="s">
        <v>141</v>
      </c>
      <c r="AL321" s="138" t="s">
        <v>77</v>
      </c>
      <c r="AP321" s="17" t="s">
        <v>139</v>
      </c>
      <c r="AV321" s="139">
        <f>IF(N321="základní",J321,0)</f>
        <v>0</v>
      </c>
      <c r="AW321" s="139">
        <f>IF(N321="snížená",J321,0)</f>
        <v>0</v>
      </c>
      <c r="AX321" s="139">
        <f>IF(N321="zákl. přenesená",J321,0)</f>
        <v>0</v>
      </c>
      <c r="AY321" s="139">
        <f>IF(N321="sníž. přenesená",J321,0)</f>
        <v>0</v>
      </c>
      <c r="AZ321" s="139">
        <f>IF(N321="nulová",J321,0)</f>
        <v>0</v>
      </c>
      <c r="BA321" s="17" t="s">
        <v>75</v>
      </c>
      <c r="BB321" s="139">
        <f>ROUND(I321*H321,2)</f>
        <v>0</v>
      </c>
      <c r="BC321" s="17" t="s">
        <v>146</v>
      </c>
      <c r="BD321" s="138" t="s">
        <v>397</v>
      </c>
    </row>
    <row r="322" spans="2:56" s="1" customFormat="1" x14ac:dyDescent="0.2">
      <c r="B322" s="29"/>
      <c r="D322" s="140" t="s">
        <v>147</v>
      </c>
      <c r="F322" s="141" t="s">
        <v>810</v>
      </c>
      <c r="L322" s="29"/>
      <c r="M322" s="142"/>
      <c r="T322" s="49"/>
      <c r="AK322" s="17" t="s">
        <v>147</v>
      </c>
      <c r="AL322" s="17" t="s">
        <v>77</v>
      </c>
    </row>
    <row r="323" spans="2:56" s="1" customFormat="1" ht="55.5" customHeight="1" x14ac:dyDescent="0.2">
      <c r="B323" s="127"/>
      <c r="C323" s="128" t="s">
        <v>416</v>
      </c>
      <c r="D323" s="128" t="s">
        <v>141</v>
      </c>
      <c r="E323" s="129" t="s">
        <v>381</v>
      </c>
      <c r="F323" s="130" t="s">
        <v>382</v>
      </c>
      <c r="G323" s="131" t="s">
        <v>144</v>
      </c>
      <c r="H323" s="132"/>
      <c r="I323" s="133">
        <v>640</v>
      </c>
      <c r="J323" s="133">
        <f>ROUND(I323*H323,2)</f>
        <v>0</v>
      </c>
      <c r="K323" s="130" t="s">
        <v>145</v>
      </c>
      <c r="L323" s="29"/>
      <c r="M323" s="134" t="s">
        <v>3</v>
      </c>
      <c r="N323" s="135" t="s">
        <v>39</v>
      </c>
      <c r="O323" s="136">
        <v>1.1060000000000001</v>
      </c>
      <c r="P323" s="136">
        <f>O323*H323</f>
        <v>0</v>
      </c>
      <c r="Q323" s="136">
        <v>0.1837</v>
      </c>
      <c r="R323" s="136">
        <f>Q323*H323</f>
        <v>0</v>
      </c>
      <c r="S323" s="136">
        <v>0</v>
      </c>
      <c r="T323" s="137">
        <f>S323*H323</f>
        <v>0</v>
      </c>
      <c r="AI323" s="138" t="s">
        <v>146</v>
      </c>
      <c r="AK323" s="138" t="s">
        <v>141</v>
      </c>
      <c r="AL323" s="138" t="s">
        <v>77</v>
      </c>
      <c r="AP323" s="17" t="s">
        <v>139</v>
      </c>
      <c r="AV323" s="139">
        <f>IF(N323="základní",J323,0)</f>
        <v>0</v>
      </c>
      <c r="AW323" s="139">
        <f>IF(N323="snížená",J323,0)</f>
        <v>0</v>
      </c>
      <c r="AX323" s="139">
        <f>IF(N323="zákl. přenesená",J323,0)</f>
        <v>0</v>
      </c>
      <c r="AY323" s="139">
        <f>IF(N323="sníž. přenesená",J323,0)</f>
        <v>0</v>
      </c>
      <c r="AZ323" s="139">
        <f>IF(N323="nulová",J323,0)</f>
        <v>0</v>
      </c>
      <c r="BA323" s="17" t="s">
        <v>75</v>
      </c>
      <c r="BB323" s="139">
        <f>ROUND(I323*H323,2)</f>
        <v>0</v>
      </c>
      <c r="BC323" s="17" t="s">
        <v>146</v>
      </c>
      <c r="BD323" s="138" t="s">
        <v>811</v>
      </c>
    </row>
    <row r="324" spans="2:56" s="1" customFormat="1" x14ac:dyDescent="0.2">
      <c r="B324" s="29"/>
      <c r="D324" s="140" t="s">
        <v>147</v>
      </c>
      <c r="F324" s="141" t="s">
        <v>384</v>
      </c>
      <c r="L324" s="29"/>
      <c r="M324" s="142"/>
      <c r="T324" s="49"/>
      <c r="AK324" s="17" t="s">
        <v>147</v>
      </c>
      <c r="AL324" s="17" t="s">
        <v>77</v>
      </c>
    </row>
    <row r="325" spans="2:56" s="12" customFormat="1" x14ac:dyDescent="0.2">
      <c r="B325" s="143"/>
      <c r="D325" s="144" t="s">
        <v>149</v>
      </c>
      <c r="E325" s="145" t="s">
        <v>3</v>
      </c>
      <c r="F325" s="146" t="s">
        <v>784</v>
      </c>
      <c r="H325" s="147">
        <v>19.329999999999998</v>
      </c>
      <c r="L325" s="143"/>
      <c r="M325" s="148"/>
      <c r="T325" s="149"/>
      <c r="AK325" s="145" t="s">
        <v>149</v>
      </c>
      <c r="AL325" s="145" t="s">
        <v>77</v>
      </c>
      <c r="AM325" s="12" t="s">
        <v>77</v>
      </c>
      <c r="AN325" s="12" t="s">
        <v>30</v>
      </c>
      <c r="AO325" s="12" t="s">
        <v>75</v>
      </c>
      <c r="AP325" s="145" t="s">
        <v>139</v>
      </c>
    </row>
    <row r="326" spans="2:56" s="1" customFormat="1" ht="16.5" customHeight="1" x14ac:dyDescent="0.2">
      <c r="B326" s="127"/>
      <c r="C326" s="161" t="s">
        <v>265</v>
      </c>
      <c r="D326" s="161" t="s">
        <v>287</v>
      </c>
      <c r="E326" s="162" t="s">
        <v>385</v>
      </c>
      <c r="F326" s="163" t="s">
        <v>386</v>
      </c>
      <c r="G326" s="164" t="s">
        <v>144</v>
      </c>
      <c r="H326" s="165"/>
      <c r="I326" s="166">
        <v>1279</v>
      </c>
      <c r="J326" s="166">
        <f>ROUND(I326*H326,2)</f>
        <v>0</v>
      </c>
      <c r="K326" s="163" t="s">
        <v>145</v>
      </c>
      <c r="L326" s="167"/>
      <c r="M326" s="168" t="s">
        <v>3</v>
      </c>
      <c r="N326" s="169" t="s">
        <v>39</v>
      </c>
      <c r="O326" s="136">
        <v>0</v>
      </c>
      <c r="P326" s="136">
        <f>O326*H326</f>
        <v>0</v>
      </c>
      <c r="Q326" s="136">
        <v>0.222</v>
      </c>
      <c r="R326" s="136">
        <f>Q326*H326</f>
        <v>0</v>
      </c>
      <c r="S326" s="136">
        <v>0</v>
      </c>
      <c r="T326" s="137">
        <f>S326*H326</f>
        <v>0</v>
      </c>
      <c r="AI326" s="138" t="s">
        <v>165</v>
      </c>
      <c r="AK326" s="138" t="s">
        <v>287</v>
      </c>
      <c r="AL326" s="138" t="s">
        <v>77</v>
      </c>
      <c r="AP326" s="17" t="s">
        <v>139</v>
      </c>
      <c r="AV326" s="139">
        <f>IF(N326="základní",J326,0)</f>
        <v>0</v>
      </c>
      <c r="AW326" s="139">
        <f>IF(N326="snížená",J326,0)</f>
        <v>0</v>
      </c>
      <c r="AX326" s="139">
        <f>IF(N326="zákl. přenesená",J326,0)</f>
        <v>0</v>
      </c>
      <c r="AY326" s="139">
        <f>IF(N326="sníž. přenesená",J326,0)</f>
        <v>0</v>
      </c>
      <c r="AZ326" s="139">
        <f>IF(N326="nulová",J326,0)</f>
        <v>0</v>
      </c>
      <c r="BA326" s="17" t="s">
        <v>75</v>
      </c>
      <c r="BB326" s="139">
        <f>ROUND(I326*H326,2)</f>
        <v>0</v>
      </c>
      <c r="BC326" s="17" t="s">
        <v>146</v>
      </c>
      <c r="BD326" s="138" t="s">
        <v>812</v>
      </c>
    </row>
    <row r="327" spans="2:56" s="12" customFormat="1" x14ac:dyDescent="0.2">
      <c r="B327" s="143"/>
      <c r="D327" s="144" t="s">
        <v>149</v>
      </c>
      <c r="F327" s="146" t="s">
        <v>813</v>
      </c>
      <c r="H327" s="147">
        <v>19.716999999999999</v>
      </c>
      <c r="L327" s="143"/>
      <c r="M327" s="148"/>
      <c r="T327" s="149"/>
      <c r="AK327" s="145" t="s">
        <v>149</v>
      </c>
      <c r="AL327" s="145" t="s">
        <v>77</v>
      </c>
      <c r="AM327" s="12" t="s">
        <v>77</v>
      </c>
      <c r="AN327" s="12" t="s">
        <v>4</v>
      </c>
      <c r="AO327" s="12" t="s">
        <v>75</v>
      </c>
      <c r="AP327" s="145" t="s">
        <v>139</v>
      </c>
    </row>
    <row r="328" spans="2:56" s="1" customFormat="1" ht="78" customHeight="1" x14ac:dyDescent="0.2">
      <c r="B328" s="127"/>
      <c r="C328" s="128" t="s">
        <v>429</v>
      </c>
      <c r="D328" s="128" t="s">
        <v>141</v>
      </c>
      <c r="E328" s="129" t="s">
        <v>391</v>
      </c>
      <c r="F328" s="130" t="s">
        <v>392</v>
      </c>
      <c r="G328" s="131" t="s">
        <v>144</v>
      </c>
      <c r="H328" s="132">
        <v>267.76</v>
      </c>
      <c r="I328" s="133">
        <v>306</v>
      </c>
      <c r="J328" s="133">
        <f>ROUND(I328*H328,2)</f>
        <v>81934.559999999998</v>
      </c>
      <c r="K328" s="130" t="s">
        <v>145</v>
      </c>
      <c r="L328" s="29"/>
      <c r="M328" s="134" t="s">
        <v>3</v>
      </c>
      <c r="N328" s="135" t="s">
        <v>39</v>
      </c>
      <c r="O328" s="136">
        <v>0.53</v>
      </c>
      <c r="P328" s="136">
        <f>O328*H328</f>
        <v>141.9128</v>
      </c>
      <c r="Q328" s="136">
        <v>8.9219999999999994E-2</v>
      </c>
      <c r="R328" s="136">
        <f>Q328*H328</f>
        <v>23.889547199999999</v>
      </c>
      <c r="S328" s="136">
        <v>0</v>
      </c>
      <c r="T328" s="137">
        <f>S328*H328</f>
        <v>0</v>
      </c>
      <c r="AI328" s="138" t="s">
        <v>146</v>
      </c>
      <c r="AK328" s="138" t="s">
        <v>141</v>
      </c>
      <c r="AL328" s="138" t="s">
        <v>77</v>
      </c>
      <c r="AP328" s="17" t="s">
        <v>139</v>
      </c>
      <c r="AV328" s="139">
        <f>IF(N328="základní",J328,0)</f>
        <v>81934.559999999998</v>
      </c>
      <c r="AW328" s="139">
        <f>IF(N328="snížená",J328,0)</f>
        <v>0</v>
      </c>
      <c r="AX328" s="139">
        <f>IF(N328="zákl. přenesená",J328,0)</f>
        <v>0</v>
      </c>
      <c r="AY328" s="139">
        <f>IF(N328="sníž. přenesená",J328,0)</f>
        <v>0</v>
      </c>
      <c r="AZ328" s="139">
        <f>IF(N328="nulová",J328,0)</f>
        <v>0</v>
      </c>
      <c r="BA328" s="17" t="s">
        <v>75</v>
      </c>
      <c r="BB328" s="139">
        <f>ROUND(I328*H328,2)</f>
        <v>81934.559999999998</v>
      </c>
      <c r="BC328" s="17" t="s">
        <v>146</v>
      </c>
      <c r="BD328" s="138" t="s">
        <v>401</v>
      </c>
    </row>
    <row r="329" spans="2:56" s="1" customFormat="1" x14ac:dyDescent="0.2">
      <c r="B329" s="29"/>
      <c r="D329" s="140" t="s">
        <v>147</v>
      </c>
      <c r="F329" s="141" t="s">
        <v>394</v>
      </c>
      <c r="L329" s="29"/>
      <c r="M329" s="142"/>
      <c r="T329" s="49"/>
      <c r="AK329" s="17" t="s">
        <v>147</v>
      </c>
      <c r="AL329" s="17" t="s">
        <v>77</v>
      </c>
    </row>
    <row r="330" spans="2:56" s="12" customFormat="1" ht="20.399999999999999" x14ac:dyDescent="0.2">
      <c r="B330" s="143"/>
      <c r="D330" s="144" t="s">
        <v>149</v>
      </c>
      <c r="E330" s="145" t="s">
        <v>3</v>
      </c>
      <c r="F330" s="146" t="s">
        <v>779</v>
      </c>
      <c r="H330" s="147">
        <v>256.81</v>
      </c>
      <c r="L330" s="143"/>
      <c r="M330" s="148"/>
      <c r="T330" s="149"/>
      <c r="AK330" s="145" t="s">
        <v>149</v>
      </c>
      <c r="AL330" s="145" t="s">
        <v>77</v>
      </c>
      <c r="AM330" s="12" t="s">
        <v>77</v>
      </c>
      <c r="AN330" s="12" t="s">
        <v>30</v>
      </c>
      <c r="AO330" s="12" t="s">
        <v>68</v>
      </c>
      <c r="AP330" s="145" t="s">
        <v>139</v>
      </c>
    </row>
    <row r="331" spans="2:56" s="12" customFormat="1" ht="20.399999999999999" x14ac:dyDescent="0.2">
      <c r="B331" s="143"/>
      <c r="D331" s="144" t="s">
        <v>149</v>
      </c>
      <c r="E331" s="145" t="s">
        <v>3</v>
      </c>
      <c r="F331" s="146" t="s">
        <v>780</v>
      </c>
      <c r="H331" s="147">
        <v>10.95</v>
      </c>
      <c r="L331" s="143"/>
      <c r="M331" s="148"/>
      <c r="T331" s="149"/>
      <c r="AK331" s="145" t="s">
        <v>149</v>
      </c>
      <c r="AL331" s="145" t="s">
        <v>77</v>
      </c>
      <c r="AM331" s="12" t="s">
        <v>77</v>
      </c>
      <c r="AN331" s="12" t="s">
        <v>30</v>
      </c>
      <c r="AO331" s="12" t="s">
        <v>68</v>
      </c>
      <c r="AP331" s="145" t="s">
        <v>139</v>
      </c>
    </row>
    <row r="332" spans="2:56" s="13" customFormat="1" x14ac:dyDescent="0.2">
      <c r="B332" s="150"/>
      <c r="D332" s="144" t="s">
        <v>149</v>
      </c>
      <c r="E332" s="151" t="s">
        <v>3</v>
      </c>
      <c r="F332" s="152" t="s">
        <v>151</v>
      </c>
      <c r="H332" s="153">
        <v>267.76</v>
      </c>
      <c r="L332" s="150"/>
      <c r="M332" s="154"/>
      <c r="T332" s="155"/>
      <c r="AK332" s="151" t="s">
        <v>149</v>
      </c>
      <c r="AL332" s="151" t="s">
        <v>77</v>
      </c>
      <c r="AM332" s="13" t="s">
        <v>146</v>
      </c>
      <c r="AN332" s="13" t="s">
        <v>30</v>
      </c>
      <c r="AO332" s="13" t="s">
        <v>75</v>
      </c>
      <c r="AP332" s="151" t="s">
        <v>139</v>
      </c>
    </row>
    <row r="333" spans="2:56" s="1" customFormat="1" ht="16.5" customHeight="1" x14ac:dyDescent="0.2">
      <c r="B333" s="127"/>
      <c r="C333" s="161" t="s">
        <v>270</v>
      </c>
      <c r="D333" s="161" t="s">
        <v>287</v>
      </c>
      <c r="E333" s="162" t="s">
        <v>395</v>
      </c>
      <c r="F333" s="163" t="s">
        <v>396</v>
      </c>
      <c r="G333" s="164" t="s">
        <v>144</v>
      </c>
      <c r="H333" s="165">
        <v>256.81</v>
      </c>
      <c r="I333" s="166">
        <v>341</v>
      </c>
      <c r="J333" s="166">
        <f>ROUND(I333*H333,2)</f>
        <v>87572.21</v>
      </c>
      <c r="K333" s="163" t="s">
        <v>145</v>
      </c>
      <c r="L333" s="167"/>
      <c r="M333" s="168" t="s">
        <v>3</v>
      </c>
      <c r="N333" s="169" t="s">
        <v>39</v>
      </c>
      <c r="O333" s="136">
        <v>0</v>
      </c>
      <c r="P333" s="136">
        <f>O333*H333</f>
        <v>0</v>
      </c>
      <c r="Q333" s="136">
        <v>0.113</v>
      </c>
      <c r="R333" s="136">
        <f>Q333*H333</f>
        <v>29.01953</v>
      </c>
      <c r="S333" s="136">
        <v>0</v>
      </c>
      <c r="T333" s="137">
        <f>S333*H333</f>
        <v>0</v>
      </c>
      <c r="AI333" s="138" t="s">
        <v>165</v>
      </c>
      <c r="AK333" s="138" t="s">
        <v>287</v>
      </c>
      <c r="AL333" s="138" t="s">
        <v>77</v>
      </c>
      <c r="AP333" s="17" t="s">
        <v>139</v>
      </c>
      <c r="AV333" s="139">
        <f>IF(N333="základní",J333,0)</f>
        <v>87572.21</v>
      </c>
      <c r="AW333" s="139">
        <f>IF(N333="snížená",J333,0)</f>
        <v>0</v>
      </c>
      <c r="AX333" s="139">
        <f>IF(N333="zákl. přenesená",J333,0)</f>
        <v>0</v>
      </c>
      <c r="AY333" s="139">
        <f>IF(N333="sníž. přenesená",J333,0)</f>
        <v>0</v>
      </c>
      <c r="AZ333" s="139">
        <f>IF(N333="nulová",J333,0)</f>
        <v>0</v>
      </c>
      <c r="BA333" s="17" t="s">
        <v>75</v>
      </c>
      <c r="BB333" s="139">
        <f>ROUND(I333*H333,2)</f>
        <v>87572.21</v>
      </c>
      <c r="BC333" s="17" t="s">
        <v>146</v>
      </c>
      <c r="BD333" s="138" t="s">
        <v>405</v>
      </c>
    </row>
    <row r="334" spans="2:56" s="12" customFormat="1" ht="20.399999999999999" x14ac:dyDescent="0.2">
      <c r="B334" s="143"/>
      <c r="D334" s="144" t="s">
        <v>149</v>
      </c>
      <c r="E334" s="145" t="s">
        <v>3</v>
      </c>
      <c r="F334" s="146" t="s">
        <v>779</v>
      </c>
      <c r="H334" s="147">
        <v>256.81</v>
      </c>
      <c r="L334" s="143"/>
      <c r="M334" s="148"/>
      <c r="T334" s="149"/>
      <c r="AK334" s="145" t="s">
        <v>149</v>
      </c>
      <c r="AL334" s="145" t="s">
        <v>77</v>
      </c>
      <c r="AM334" s="12" t="s">
        <v>77</v>
      </c>
      <c r="AN334" s="12" t="s">
        <v>30</v>
      </c>
      <c r="AO334" s="12" t="s">
        <v>68</v>
      </c>
      <c r="AP334" s="145" t="s">
        <v>139</v>
      </c>
    </row>
    <row r="335" spans="2:56" s="13" customFormat="1" x14ac:dyDescent="0.2">
      <c r="B335" s="150"/>
      <c r="D335" s="144" t="s">
        <v>149</v>
      </c>
      <c r="E335" s="151" t="s">
        <v>3</v>
      </c>
      <c r="F335" s="152" t="s">
        <v>151</v>
      </c>
      <c r="H335" s="153">
        <v>256.81</v>
      </c>
      <c r="L335" s="150"/>
      <c r="M335" s="154"/>
      <c r="T335" s="155"/>
      <c r="AK335" s="151" t="s">
        <v>149</v>
      </c>
      <c r="AL335" s="151" t="s">
        <v>77</v>
      </c>
      <c r="AM335" s="13" t="s">
        <v>146</v>
      </c>
      <c r="AN335" s="13" t="s">
        <v>30</v>
      </c>
      <c r="AO335" s="13" t="s">
        <v>75</v>
      </c>
      <c r="AP335" s="151" t="s">
        <v>139</v>
      </c>
    </row>
    <row r="336" spans="2:56" s="1" customFormat="1" ht="24.15" customHeight="1" x14ac:dyDescent="0.2">
      <c r="B336" s="127"/>
      <c r="C336" s="161" t="s">
        <v>438</v>
      </c>
      <c r="D336" s="161" t="s">
        <v>287</v>
      </c>
      <c r="E336" s="162" t="s">
        <v>814</v>
      </c>
      <c r="F336" s="163" t="s">
        <v>815</v>
      </c>
      <c r="G336" s="164" t="s">
        <v>144</v>
      </c>
      <c r="H336" s="165">
        <v>10.95</v>
      </c>
      <c r="I336" s="166">
        <v>605</v>
      </c>
      <c r="J336" s="166">
        <f>ROUND(I336*H336,2)</f>
        <v>6624.75</v>
      </c>
      <c r="K336" s="163" t="s">
        <v>145</v>
      </c>
      <c r="L336" s="167"/>
      <c r="M336" s="168" t="s">
        <v>3</v>
      </c>
      <c r="N336" s="169" t="s">
        <v>39</v>
      </c>
      <c r="O336" s="136">
        <v>0</v>
      </c>
      <c r="P336" s="136">
        <f>O336*H336</f>
        <v>0</v>
      </c>
      <c r="Q336" s="136">
        <v>0.13100000000000001</v>
      </c>
      <c r="R336" s="136">
        <f>Q336*H336</f>
        <v>1.43445</v>
      </c>
      <c r="S336" s="136">
        <v>0</v>
      </c>
      <c r="T336" s="137">
        <f>S336*H336</f>
        <v>0</v>
      </c>
      <c r="AI336" s="138" t="s">
        <v>165</v>
      </c>
      <c r="AK336" s="138" t="s">
        <v>287</v>
      </c>
      <c r="AL336" s="138" t="s">
        <v>77</v>
      </c>
      <c r="AP336" s="17" t="s">
        <v>139</v>
      </c>
      <c r="AV336" s="139">
        <f>IF(N336="základní",J336,0)</f>
        <v>6624.75</v>
      </c>
      <c r="AW336" s="139">
        <f>IF(N336="snížená",J336,0)</f>
        <v>0</v>
      </c>
      <c r="AX336" s="139">
        <f>IF(N336="zákl. přenesená",J336,0)</f>
        <v>0</v>
      </c>
      <c r="AY336" s="139">
        <f>IF(N336="sníž. přenesená",J336,0)</f>
        <v>0</v>
      </c>
      <c r="AZ336" s="139">
        <f>IF(N336="nulová",J336,0)</f>
        <v>0</v>
      </c>
      <c r="BA336" s="17" t="s">
        <v>75</v>
      </c>
      <c r="BB336" s="139">
        <f>ROUND(I336*H336,2)</f>
        <v>6624.75</v>
      </c>
      <c r="BC336" s="17" t="s">
        <v>146</v>
      </c>
      <c r="BD336" s="138" t="s">
        <v>409</v>
      </c>
    </row>
    <row r="337" spans="2:56" s="12" customFormat="1" ht="20.399999999999999" x14ac:dyDescent="0.2">
      <c r="B337" s="143"/>
      <c r="D337" s="144" t="s">
        <v>149</v>
      </c>
      <c r="E337" s="145" t="s">
        <v>3</v>
      </c>
      <c r="F337" s="146" t="s">
        <v>780</v>
      </c>
      <c r="H337" s="147">
        <v>10.95</v>
      </c>
      <c r="L337" s="143"/>
      <c r="M337" s="148"/>
      <c r="T337" s="149"/>
      <c r="AK337" s="145" t="s">
        <v>149</v>
      </c>
      <c r="AL337" s="145" t="s">
        <v>77</v>
      </c>
      <c r="AM337" s="12" t="s">
        <v>77</v>
      </c>
      <c r="AN337" s="12" t="s">
        <v>30</v>
      </c>
      <c r="AO337" s="12" t="s">
        <v>68</v>
      </c>
      <c r="AP337" s="145" t="s">
        <v>139</v>
      </c>
    </row>
    <row r="338" spans="2:56" s="13" customFormat="1" x14ac:dyDescent="0.2">
      <c r="B338" s="150"/>
      <c r="D338" s="144" t="s">
        <v>149</v>
      </c>
      <c r="E338" s="151" t="s">
        <v>3</v>
      </c>
      <c r="F338" s="152" t="s">
        <v>151</v>
      </c>
      <c r="H338" s="153">
        <v>10.95</v>
      </c>
      <c r="L338" s="150"/>
      <c r="M338" s="154"/>
      <c r="T338" s="155"/>
      <c r="AK338" s="151" t="s">
        <v>149</v>
      </c>
      <c r="AL338" s="151" t="s">
        <v>77</v>
      </c>
      <c r="AM338" s="13" t="s">
        <v>146</v>
      </c>
      <c r="AN338" s="13" t="s">
        <v>30</v>
      </c>
      <c r="AO338" s="13" t="s">
        <v>75</v>
      </c>
      <c r="AP338" s="151" t="s">
        <v>139</v>
      </c>
    </row>
    <row r="339" spans="2:56" s="1" customFormat="1" ht="78" customHeight="1" x14ac:dyDescent="0.2">
      <c r="B339" s="127"/>
      <c r="C339" s="128" t="s">
        <v>276</v>
      </c>
      <c r="D339" s="128" t="s">
        <v>141</v>
      </c>
      <c r="E339" s="129" t="s">
        <v>399</v>
      </c>
      <c r="F339" s="130" t="s">
        <v>400</v>
      </c>
      <c r="G339" s="131" t="s">
        <v>144</v>
      </c>
      <c r="H339" s="132"/>
      <c r="I339" s="133">
        <v>416</v>
      </c>
      <c r="J339" s="133">
        <f>ROUND(I339*H339,2)</f>
        <v>0</v>
      </c>
      <c r="K339" s="130" t="s">
        <v>145</v>
      </c>
      <c r="L339" s="29"/>
      <c r="M339" s="134" t="s">
        <v>3</v>
      </c>
      <c r="N339" s="135" t="s">
        <v>39</v>
      </c>
      <c r="O339" s="136">
        <v>0.75700000000000001</v>
      </c>
      <c r="P339" s="136">
        <f>O339*H339</f>
        <v>0</v>
      </c>
      <c r="Q339" s="136">
        <v>0.11162</v>
      </c>
      <c r="R339" s="136">
        <f>Q339*H339</f>
        <v>0</v>
      </c>
      <c r="S339" s="136">
        <v>0</v>
      </c>
      <c r="T339" s="137">
        <f>S339*H339</f>
        <v>0</v>
      </c>
      <c r="AI339" s="138" t="s">
        <v>146</v>
      </c>
      <c r="AK339" s="138" t="s">
        <v>141</v>
      </c>
      <c r="AL339" s="138" t="s">
        <v>77</v>
      </c>
      <c r="AP339" s="17" t="s">
        <v>139</v>
      </c>
      <c r="AV339" s="139">
        <f>IF(N339="základní",J339,0)</f>
        <v>0</v>
      </c>
      <c r="AW339" s="139">
        <f>IF(N339="snížená",J339,0)</f>
        <v>0</v>
      </c>
      <c r="AX339" s="139">
        <f>IF(N339="zákl. přenesená",J339,0)</f>
        <v>0</v>
      </c>
      <c r="AY339" s="139">
        <f>IF(N339="sníž. přenesená",J339,0)</f>
        <v>0</v>
      </c>
      <c r="AZ339" s="139">
        <f>IF(N339="nulová",J339,0)</f>
        <v>0</v>
      </c>
      <c r="BA339" s="17" t="s">
        <v>75</v>
      </c>
      <c r="BB339" s="139">
        <f>ROUND(I339*H339,2)</f>
        <v>0</v>
      </c>
      <c r="BC339" s="17" t="s">
        <v>146</v>
      </c>
      <c r="BD339" s="138" t="s">
        <v>413</v>
      </c>
    </row>
    <row r="340" spans="2:56" s="1" customFormat="1" x14ac:dyDescent="0.2">
      <c r="B340" s="29"/>
      <c r="D340" s="140" t="s">
        <v>147</v>
      </c>
      <c r="F340" s="141" t="s">
        <v>402</v>
      </c>
      <c r="L340" s="29"/>
      <c r="M340" s="142"/>
      <c r="T340" s="49"/>
      <c r="AK340" s="17" t="s">
        <v>147</v>
      </c>
      <c r="AL340" s="17" t="s">
        <v>77</v>
      </c>
    </row>
    <row r="341" spans="2:56" s="12" customFormat="1" x14ac:dyDescent="0.2">
      <c r="B341" s="143"/>
      <c r="D341" s="144" t="s">
        <v>149</v>
      </c>
      <c r="E341" s="145" t="s">
        <v>3</v>
      </c>
      <c r="F341" s="146" t="s">
        <v>782</v>
      </c>
      <c r="H341" s="147">
        <v>11.2</v>
      </c>
      <c r="L341" s="143"/>
      <c r="M341" s="148"/>
      <c r="T341" s="149"/>
      <c r="AK341" s="145" t="s">
        <v>149</v>
      </c>
      <c r="AL341" s="145" t="s">
        <v>77</v>
      </c>
      <c r="AM341" s="12" t="s">
        <v>77</v>
      </c>
      <c r="AN341" s="12" t="s">
        <v>30</v>
      </c>
      <c r="AO341" s="12" t="s">
        <v>68</v>
      </c>
      <c r="AP341" s="145" t="s">
        <v>139</v>
      </c>
    </row>
    <row r="342" spans="2:56" s="12" customFormat="1" x14ac:dyDescent="0.2">
      <c r="B342" s="143"/>
      <c r="D342" s="144" t="s">
        <v>149</v>
      </c>
      <c r="E342" s="145" t="s">
        <v>3</v>
      </c>
      <c r="F342" s="146" t="s">
        <v>783</v>
      </c>
      <c r="H342" s="147">
        <v>6.1</v>
      </c>
      <c r="L342" s="143"/>
      <c r="M342" s="148"/>
      <c r="T342" s="149"/>
      <c r="AK342" s="145" t="s">
        <v>149</v>
      </c>
      <c r="AL342" s="145" t="s">
        <v>77</v>
      </c>
      <c r="AM342" s="12" t="s">
        <v>77</v>
      </c>
      <c r="AN342" s="12" t="s">
        <v>30</v>
      </c>
      <c r="AO342" s="12" t="s">
        <v>68</v>
      </c>
      <c r="AP342" s="145" t="s">
        <v>139</v>
      </c>
    </row>
    <row r="343" spans="2:56" s="13" customFormat="1" x14ac:dyDescent="0.2">
      <c r="B343" s="150"/>
      <c r="D343" s="144" t="s">
        <v>149</v>
      </c>
      <c r="E343" s="151" t="s">
        <v>3</v>
      </c>
      <c r="F343" s="152" t="s">
        <v>151</v>
      </c>
      <c r="H343" s="153">
        <v>17.3</v>
      </c>
      <c r="L343" s="150"/>
      <c r="M343" s="154"/>
      <c r="T343" s="155"/>
      <c r="AK343" s="151" t="s">
        <v>149</v>
      </c>
      <c r="AL343" s="151" t="s">
        <v>77</v>
      </c>
      <c r="AM343" s="13" t="s">
        <v>146</v>
      </c>
      <c r="AN343" s="13" t="s">
        <v>30</v>
      </c>
      <c r="AO343" s="13" t="s">
        <v>75</v>
      </c>
      <c r="AP343" s="151" t="s">
        <v>139</v>
      </c>
    </row>
    <row r="344" spans="2:56" s="1" customFormat="1" ht="16.5" customHeight="1" x14ac:dyDescent="0.2">
      <c r="B344" s="127"/>
      <c r="C344" s="161" t="s">
        <v>445</v>
      </c>
      <c r="D344" s="161" t="s">
        <v>287</v>
      </c>
      <c r="E344" s="162" t="s">
        <v>403</v>
      </c>
      <c r="F344" s="163" t="s">
        <v>404</v>
      </c>
      <c r="G344" s="164" t="s">
        <v>144</v>
      </c>
      <c r="H344" s="165"/>
      <c r="I344" s="166">
        <v>378</v>
      </c>
      <c r="J344" s="166">
        <f>ROUND(I344*H344,2)</f>
        <v>0</v>
      </c>
      <c r="K344" s="163" t="s">
        <v>145</v>
      </c>
      <c r="L344" s="167"/>
      <c r="M344" s="168" t="s">
        <v>3</v>
      </c>
      <c r="N344" s="169" t="s">
        <v>39</v>
      </c>
      <c r="O344" s="136">
        <v>0</v>
      </c>
      <c r="P344" s="136">
        <f>O344*H344</f>
        <v>0</v>
      </c>
      <c r="Q344" s="136">
        <v>0.152</v>
      </c>
      <c r="R344" s="136">
        <f>Q344*H344</f>
        <v>0</v>
      </c>
      <c r="S344" s="136">
        <v>0</v>
      </c>
      <c r="T344" s="137">
        <f>S344*H344</f>
        <v>0</v>
      </c>
      <c r="AI344" s="138" t="s">
        <v>165</v>
      </c>
      <c r="AK344" s="138" t="s">
        <v>287</v>
      </c>
      <c r="AL344" s="138" t="s">
        <v>77</v>
      </c>
      <c r="AP344" s="17" t="s">
        <v>139</v>
      </c>
      <c r="AV344" s="139">
        <f>IF(N344="základní",J344,0)</f>
        <v>0</v>
      </c>
      <c r="AW344" s="139">
        <f>IF(N344="snížená",J344,0)</f>
        <v>0</v>
      </c>
      <c r="AX344" s="139">
        <f>IF(N344="zákl. přenesená",J344,0)</f>
        <v>0</v>
      </c>
      <c r="AY344" s="139">
        <f>IF(N344="sníž. přenesená",J344,0)</f>
        <v>0</v>
      </c>
      <c r="AZ344" s="139">
        <f>IF(N344="nulová",J344,0)</f>
        <v>0</v>
      </c>
      <c r="BA344" s="17" t="s">
        <v>75</v>
      </c>
      <c r="BB344" s="139">
        <f>ROUND(I344*H344,2)</f>
        <v>0</v>
      </c>
      <c r="BC344" s="17" t="s">
        <v>146</v>
      </c>
      <c r="BD344" s="138" t="s">
        <v>419</v>
      </c>
    </row>
    <row r="345" spans="2:56" s="12" customFormat="1" x14ac:dyDescent="0.2">
      <c r="B345" s="143"/>
      <c r="D345" s="144" t="s">
        <v>149</v>
      </c>
      <c r="E345" s="145" t="s">
        <v>3</v>
      </c>
      <c r="F345" s="146" t="s">
        <v>782</v>
      </c>
      <c r="H345" s="147">
        <v>11.2</v>
      </c>
      <c r="L345" s="143"/>
      <c r="M345" s="148"/>
      <c r="T345" s="149"/>
      <c r="AK345" s="145" t="s">
        <v>149</v>
      </c>
      <c r="AL345" s="145" t="s">
        <v>77</v>
      </c>
      <c r="AM345" s="12" t="s">
        <v>77</v>
      </c>
      <c r="AN345" s="12" t="s">
        <v>30</v>
      </c>
      <c r="AO345" s="12" t="s">
        <v>68</v>
      </c>
      <c r="AP345" s="145" t="s">
        <v>139</v>
      </c>
    </row>
    <row r="346" spans="2:56" s="13" customFormat="1" x14ac:dyDescent="0.2">
      <c r="B346" s="150"/>
      <c r="D346" s="144" t="s">
        <v>149</v>
      </c>
      <c r="E346" s="151" t="s">
        <v>3</v>
      </c>
      <c r="F346" s="152" t="s">
        <v>151</v>
      </c>
      <c r="H346" s="153">
        <v>11.2</v>
      </c>
      <c r="L346" s="150"/>
      <c r="M346" s="154"/>
      <c r="T346" s="155"/>
      <c r="AK346" s="151" t="s">
        <v>149</v>
      </c>
      <c r="AL346" s="151" t="s">
        <v>77</v>
      </c>
      <c r="AM346" s="13" t="s">
        <v>146</v>
      </c>
      <c r="AN346" s="13" t="s">
        <v>30</v>
      </c>
      <c r="AO346" s="13" t="s">
        <v>75</v>
      </c>
      <c r="AP346" s="151" t="s">
        <v>139</v>
      </c>
    </row>
    <row r="347" spans="2:56" s="1" customFormat="1" ht="24.15" customHeight="1" x14ac:dyDescent="0.2">
      <c r="B347" s="127"/>
      <c r="C347" s="161" t="s">
        <v>282</v>
      </c>
      <c r="D347" s="161" t="s">
        <v>287</v>
      </c>
      <c r="E347" s="162" t="s">
        <v>407</v>
      </c>
      <c r="F347" s="163" t="s">
        <v>408</v>
      </c>
      <c r="G347" s="164" t="s">
        <v>144</v>
      </c>
      <c r="H347" s="165"/>
      <c r="I347" s="166">
        <v>623</v>
      </c>
      <c r="J347" s="166">
        <f>ROUND(I347*H347,2)</f>
        <v>0</v>
      </c>
      <c r="K347" s="163" t="s">
        <v>145</v>
      </c>
      <c r="L347" s="167"/>
      <c r="M347" s="168" t="s">
        <v>3</v>
      </c>
      <c r="N347" s="169" t="s">
        <v>39</v>
      </c>
      <c r="O347" s="136">
        <v>0</v>
      </c>
      <c r="P347" s="136">
        <f>O347*H347</f>
        <v>0</v>
      </c>
      <c r="Q347" s="136">
        <v>0.17499999999999999</v>
      </c>
      <c r="R347" s="136">
        <f>Q347*H347</f>
        <v>0</v>
      </c>
      <c r="S347" s="136">
        <v>0</v>
      </c>
      <c r="T347" s="137">
        <f>S347*H347</f>
        <v>0</v>
      </c>
      <c r="AI347" s="138" t="s">
        <v>165</v>
      </c>
      <c r="AK347" s="138" t="s">
        <v>287</v>
      </c>
      <c r="AL347" s="138" t="s">
        <v>77</v>
      </c>
      <c r="AP347" s="17" t="s">
        <v>139</v>
      </c>
      <c r="AV347" s="139">
        <f>IF(N347="základní",J347,0)</f>
        <v>0</v>
      </c>
      <c r="AW347" s="139">
        <f>IF(N347="snížená",J347,0)</f>
        <v>0</v>
      </c>
      <c r="AX347" s="139">
        <f>IF(N347="zákl. přenesená",J347,0)</f>
        <v>0</v>
      </c>
      <c r="AY347" s="139">
        <f>IF(N347="sníž. přenesená",J347,0)</f>
        <v>0</v>
      </c>
      <c r="AZ347" s="139">
        <f>IF(N347="nulová",J347,0)</f>
        <v>0</v>
      </c>
      <c r="BA347" s="17" t="s">
        <v>75</v>
      </c>
      <c r="BB347" s="139">
        <f>ROUND(I347*H347,2)</f>
        <v>0</v>
      </c>
      <c r="BC347" s="17" t="s">
        <v>146</v>
      </c>
      <c r="BD347" s="138" t="s">
        <v>426</v>
      </c>
    </row>
    <row r="348" spans="2:56" s="12" customFormat="1" x14ac:dyDescent="0.2">
      <c r="B348" s="143"/>
      <c r="D348" s="144" t="s">
        <v>149</v>
      </c>
      <c r="E348" s="145" t="s">
        <v>3</v>
      </c>
      <c r="F348" s="146" t="s">
        <v>783</v>
      </c>
      <c r="H348" s="147">
        <v>6.1</v>
      </c>
      <c r="L348" s="143"/>
      <c r="M348" s="148"/>
      <c r="T348" s="149"/>
      <c r="AK348" s="145" t="s">
        <v>149</v>
      </c>
      <c r="AL348" s="145" t="s">
        <v>77</v>
      </c>
      <c r="AM348" s="12" t="s">
        <v>77</v>
      </c>
      <c r="AN348" s="12" t="s">
        <v>30</v>
      </c>
      <c r="AO348" s="12" t="s">
        <v>68</v>
      </c>
      <c r="AP348" s="145" t="s">
        <v>139</v>
      </c>
    </row>
    <row r="349" spans="2:56" s="13" customFormat="1" x14ac:dyDescent="0.2">
      <c r="B349" s="150"/>
      <c r="D349" s="144" t="s">
        <v>149</v>
      </c>
      <c r="E349" s="151" t="s">
        <v>3</v>
      </c>
      <c r="F349" s="152" t="s">
        <v>151</v>
      </c>
      <c r="H349" s="153">
        <v>6.1</v>
      </c>
      <c r="L349" s="150"/>
      <c r="M349" s="154"/>
      <c r="T349" s="155"/>
      <c r="AK349" s="151" t="s">
        <v>149</v>
      </c>
      <c r="AL349" s="151" t="s">
        <v>77</v>
      </c>
      <c r="AM349" s="13" t="s">
        <v>146</v>
      </c>
      <c r="AN349" s="13" t="s">
        <v>30</v>
      </c>
      <c r="AO349" s="13" t="s">
        <v>75</v>
      </c>
      <c r="AP349" s="151" t="s">
        <v>139</v>
      </c>
    </row>
    <row r="350" spans="2:56" s="11" customFormat="1" ht="22.95" customHeight="1" x14ac:dyDescent="0.25">
      <c r="B350" s="116"/>
      <c r="D350" s="117" t="s">
        <v>67</v>
      </c>
      <c r="E350" s="125" t="s">
        <v>165</v>
      </c>
      <c r="F350" s="125" t="s">
        <v>410</v>
      </c>
      <c r="J350" s="126">
        <f>BB350</f>
        <v>33784.979999999996</v>
      </c>
      <c r="L350" s="116"/>
      <c r="M350" s="120"/>
      <c r="P350" s="121">
        <f>SUM(P351:P388)</f>
        <v>26.459160000000001</v>
      </c>
      <c r="R350" s="121">
        <f>SUM(R351:R388)</f>
        <v>1.12799</v>
      </c>
      <c r="T350" s="122">
        <f>SUM(T351:T388)</f>
        <v>2.2736000000000001</v>
      </c>
      <c r="AI350" s="117" t="s">
        <v>75</v>
      </c>
      <c r="AK350" s="123" t="s">
        <v>67</v>
      </c>
      <c r="AL350" s="123" t="s">
        <v>75</v>
      </c>
      <c r="AP350" s="117" t="s">
        <v>139</v>
      </c>
      <c r="BB350" s="124">
        <f>SUM(BB351:BB388)</f>
        <v>33784.979999999996</v>
      </c>
    </row>
    <row r="351" spans="2:56" s="1" customFormat="1" ht="33" customHeight="1" x14ac:dyDescent="0.2">
      <c r="B351" s="127"/>
      <c r="C351" s="128" t="s">
        <v>453</v>
      </c>
      <c r="D351" s="128" t="s">
        <v>141</v>
      </c>
      <c r="E351" s="129" t="s">
        <v>411</v>
      </c>
      <c r="F351" s="130" t="s">
        <v>412</v>
      </c>
      <c r="G351" s="131" t="s">
        <v>195</v>
      </c>
      <c r="H351" s="132">
        <v>1.08</v>
      </c>
      <c r="I351" s="133">
        <v>4200</v>
      </c>
      <c r="J351" s="133">
        <f>ROUND(I351*H351,2)</f>
        <v>4536</v>
      </c>
      <c r="K351" s="130" t="s">
        <v>145</v>
      </c>
      <c r="L351" s="29"/>
      <c r="M351" s="134" t="s">
        <v>3</v>
      </c>
      <c r="N351" s="135" t="s">
        <v>39</v>
      </c>
      <c r="O351" s="136">
        <v>2.177</v>
      </c>
      <c r="P351" s="136">
        <f>O351*H351</f>
        <v>2.3511600000000001</v>
      </c>
      <c r="Q351" s="136">
        <v>0</v>
      </c>
      <c r="R351" s="136">
        <f>Q351*H351</f>
        <v>0</v>
      </c>
      <c r="S351" s="136">
        <v>1.92</v>
      </c>
      <c r="T351" s="137">
        <f>S351*H351</f>
        <v>2.0735999999999999</v>
      </c>
      <c r="AI351" s="138" t="s">
        <v>146</v>
      </c>
      <c r="AK351" s="138" t="s">
        <v>141</v>
      </c>
      <c r="AL351" s="138" t="s">
        <v>77</v>
      </c>
      <c r="AP351" s="17" t="s">
        <v>139</v>
      </c>
      <c r="AV351" s="139">
        <f>IF(N351="základní",J351,0)</f>
        <v>4536</v>
      </c>
      <c r="AW351" s="139">
        <f>IF(N351="snížená",J351,0)</f>
        <v>0</v>
      </c>
      <c r="AX351" s="139">
        <f>IF(N351="zákl. přenesená",J351,0)</f>
        <v>0</v>
      </c>
      <c r="AY351" s="139">
        <f>IF(N351="sníž. přenesená",J351,0)</f>
        <v>0</v>
      </c>
      <c r="AZ351" s="139">
        <f>IF(N351="nulová",J351,0)</f>
        <v>0</v>
      </c>
      <c r="BA351" s="17" t="s">
        <v>75</v>
      </c>
      <c r="BB351" s="139">
        <f>ROUND(I351*H351,2)</f>
        <v>4536</v>
      </c>
      <c r="BC351" s="17" t="s">
        <v>146</v>
      </c>
      <c r="BD351" s="138" t="s">
        <v>432</v>
      </c>
    </row>
    <row r="352" spans="2:56" s="1" customFormat="1" x14ac:dyDescent="0.2">
      <c r="B352" s="29"/>
      <c r="D352" s="140" t="s">
        <v>147</v>
      </c>
      <c r="F352" s="141" t="s">
        <v>414</v>
      </c>
      <c r="L352" s="29"/>
      <c r="M352" s="142"/>
      <c r="T352" s="49"/>
      <c r="AK352" s="17" t="s">
        <v>147</v>
      </c>
      <c r="AL352" s="17" t="s">
        <v>77</v>
      </c>
    </row>
    <row r="353" spans="2:56" s="12" customFormat="1" x14ac:dyDescent="0.2">
      <c r="B353" s="143"/>
      <c r="D353" s="144" t="s">
        <v>149</v>
      </c>
      <c r="E353" s="145" t="s">
        <v>3</v>
      </c>
      <c r="F353" s="146" t="s">
        <v>816</v>
      </c>
      <c r="H353" s="147">
        <v>1.08</v>
      </c>
      <c r="L353" s="143"/>
      <c r="M353" s="148"/>
      <c r="T353" s="149"/>
      <c r="AK353" s="145" t="s">
        <v>149</v>
      </c>
      <c r="AL353" s="145" t="s">
        <v>77</v>
      </c>
      <c r="AM353" s="12" t="s">
        <v>77</v>
      </c>
      <c r="AN353" s="12" t="s">
        <v>30</v>
      </c>
      <c r="AO353" s="12" t="s">
        <v>75</v>
      </c>
      <c r="AP353" s="145" t="s">
        <v>139</v>
      </c>
    </row>
    <row r="354" spans="2:56" s="1" customFormat="1" ht="44.25" customHeight="1" x14ac:dyDescent="0.2">
      <c r="B354" s="127"/>
      <c r="C354" s="128" t="s">
        <v>290</v>
      </c>
      <c r="D354" s="128" t="s">
        <v>141</v>
      </c>
      <c r="E354" s="129" t="s">
        <v>417</v>
      </c>
      <c r="F354" s="130" t="s">
        <v>418</v>
      </c>
      <c r="G354" s="131" t="s">
        <v>180</v>
      </c>
      <c r="H354" s="132">
        <v>15</v>
      </c>
      <c r="I354" s="133">
        <v>892</v>
      </c>
      <c r="J354" s="133">
        <f>ROUND(I354*H354,2)</f>
        <v>13380</v>
      </c>
      <c r="K354" s="130" t="s">
        <v>145</v>
      </c>
      <c r="L354" s="29"/>
      <c r="M354" s="134" t="s">
        <v>3</v>
      </c>
      <c r="N354" s="135" t="s">
        <v>39</v>
      </c>
      <c r="O354" s="136">
        <v>0.25800000000000001</v>
      </c>
      <c r="P354" s="136">
        <f>O354*H354</f>
        <v>3.87</v>
      </c>
      <c r="Q354" s="136">
        <v>2.7599999999999999E-3</v>
      </c>
      <c r="R354" s="136">
        <f>Q354*H354</f>
        <v>4.1399999999999999E-2</v>
      </c>
      <c r="S354" s="136">
        <v>0</v>
      </c>
      <c r="T354" s="137">
        <f>S354*H354</f>
        <v>0</v>
      </c>
      <c r="AI354" s="138" t="s">
        <v>146</v>
      </c>
      <c r="AK354" s="138" t="s">
        <v>141</v>
      </c>
      <c r="AL354" s="138" t="s">
        <v>77</v>
      </c>
      <c r="AP354" s="17" t="s">
        <v>139</v>
      </c>
      <c r="AV354" s="139">
        <f>IF(N354="základní",J354,0)</f>
        <v>13380</v>
      </c>
      <c r="AW354" s="139">
        <f>IF(N354="snížená",J354,0)</f>
        <v>0</v>
      </c>
      <c r="AX354" s="139">
        <f>IF(N354="zákl. přenesená",J354,0)</f>
        <v>0</v>
      </c>
      <c r="AY354" s="139">
        <f>IF(N354="sníž. přenesená",J354,0)</f>
        <v>0</v>
      </c>
      <c r="AZ354" s="139">
        <f>IF(N354="nulová",J354,0)</f>
        <v>0</v>
      </c>
      <c r="BA354" s="17" t="s">
        <v>75</v>
      </c>
      <c r="BB354" s="139">
        <f>ROUND(I354*H354,2)</f>
        <v>13380</v>
      </c>
      <c r="BC354" s="17" t="s">
        <v>146</v>
      </c>
      <c r="BD354" s="138" t="s">
        <v>436</v>
      </c>
    </row>
    <row r="355" spans="2:56" s="1" customFormat="1" x14ac:dyDescent="0.2">
      <c r="B355" s="29"/>
      <c r="D355" s="140" t="s">
        <v>147</v>
      </c>
      <c r="F355" s="141" t="s">
        <v>420</v>
      </c>
      <c r="L355" s="29"/>
      <c r="M355" s="142"/>
      <c r="T355" s="49"/>
      <c r="AK355" s="17" t="s">
        <v>147</v>
      </c>
      <c r="AL355" s="17" t="s">
        <v>77</v>
      </c>
    </row>
    <row r="356" spans="2:56" s="14" customFormat="1" x14ac:dyDescent="0.2">
      <c r="B356" s="156"/>
      <c r="D356" s="144" t="s">
        <v>149</v>
      </c>
      <c r="E356" s="157" t="s">
        <v>3</v>
      </c>
      <c r="F356" s="158" t="s">
        <v>202</v>
      </c>
      <c r="H356" s="157" t="s">
        <v>3</v>
      </c>
      <c r="L356" s="156"/>
      <c r="M356" s="159"/>
      <c r="T356" s="160"/>
      <c r="AK356" s="157" t="s">
        <v>149</v>
      </c>
      <c r="AL356" s="157" t="s">
        <v>77</v>
      </c>
      <c r="AM356" s="14" t="s">
        <v>75</v>
      </c>
      <c r="AN356" s="14" t="s">
        <v>30</v>
      </c>
      <c r="AO356" s="14" t="s">
        <v>68</v>
      </c>
      <c r="AP356" s="157" t="s">
        <v>139</v>
      </c>
    </row>
    <row r="357" spans="2:56" s="12" customFormat="1" x14ac:dyDescent="0.2">
      <c r="B357" s="143"/>
      <c r="D357" s="144" t="s">
        <v>149</v>
      </c>
      <c r="E357" s="145" t="s">
        <v>3</v>
      </c>
      <c r="F357" s="146" t="s">
        <v>9</v>
      </c>
      <c r="H357" s="147">
        <v>15</v>
      </c>
      <c r="L357" s="143"/>
      <c r="M357" s="148"/>
      <c r="T357" s="149"/>
      <c r="AK357" s="145" t="s">
        <v>149</v>
      </c>
      <c r="AL357" s="145" t="s">
        <v>77</v>
      </c>
      <c r="AM357" s="12" t="s">
        <v>77</v>
      </c>
      <c r="AN357" s="12" t="s">
        <v>30</v>
      </c>
      <c r="AO357" s="12" t="s">
        <v>68</v>
      </c>
      <c r="AP357" s="145" t="s">
        <v>139</v>
      </c>
    </row>
    <row r="358" spans="2:56" s="13" customFormat="1" x14ac:dyDescent="0.2">
      <c r="B358" s="150"/>
      <c r="D358" s="144" t="s">
        <v>149</v>
      </c>
      <c r="E358" s="151" t="s">
        <v>3</v>
      </c>
      <c r="F358" s="152" t="s">
        <v>151</v>
      </c>
      <c r="H358" s="153">
        <v>15</v>
      </c>
      <c r="L358" s="150"/>
      <c r="M358" s="154"/>
      <c r="T358" s="155"/>
      <c r="AK358" s="151" t="s">
        <v>149</v>
      </c>
      <c r="AL358" s="151" t="s">
        <v>77</v>
      </c>
      <c r="AM358" s="13" t="s">
        <v>146</v>
      </c>
      <c r="AN358" s="13" t="s">
        <v>30</v>
      </c>
      <c r="AO358" s="13" t="s">
        <v>75</v>
      </c>
      <c r="AP358" s="151" t="s">
        <v>139</v>
      </c>
    </row>
    <row r="359" spans="2:56" s="1" customFormat="1" ht="37.950000000000003" customHeight="1" x14ac:dyDescent="0.2">
      <c r="B359" s="127"/>
      <c r="C359" s="128" t="s">
        <v>462</v>
      </c>
      <c r="D359" s="128" t="s">
        <v>141</v>
      </c>
      <c r="E359" s="129" t="s">
        <v>423</v>
      </c>
      <c r="F359" s="130" t="s">
        <v>424</v>
      </c>
      <c r="G359" s="131" t="s">
        <v>425</v>
      </c>
      <c r="H359" s="132">
        <v>5</v>
      </c>
      <c r="I359" s="133">
        <v>234</v>
      </c>
      <c r="J359" s="133">
        <f>ROUND(I359*H359,2)</f>
        <v>1170</v>
      </c>
      <c r="K359" s="130" t="s">
        <v>145</v>
      </c>
      <c r="L359" s="29"/>
      <c r="M359" s="134" t="s">
        <v>3</v>
      </c>
      <c r="N359" s="135" t="s">
        <v>39</v>
      </c>
      <c r="O359" s="136">
        <v>0.68300000000000005</v>
      </c>
      <c r="P359" s="136">
        <f>O359*H359</f>
        <v>3.415</v>
      </c>
      <c r="Q359" s="136">
        <v>0</v>
      </c>
      <c r="R359" s="136">
        <f>Q359*H359</f>
        <v>0</v>
      </c>
      <c r="S359" s="136">
        <v>0</v>
      </c>
      <c r="T359" s="137">
        <f>S359*H359</f>
        <v>0</v>
      </c>
      <c r="AI359" s="138" t="s">
        <v>146</v>
      </c>
      <c r="AK359" s="138" t="s">
        <v>141</v>
      </c>
      <c r="AL359" s="138" t="s">
        <v>77</v>
      </c>
      <c r="AP359" s="17" t="s">
        <v>139</v>
      </c>
      <c r="AV359" s="139">
        <f>IF(N359="základní",J359,0)</f>
        <v>1170</v>
      </c>
      <c r="AW359" s="139">
        <f>IF(N359="snížená",J359,0)</f>
        <v>0</v>
      </c>
      <c r="AX359" s="139">
        <f>IF(N359="zákl. přenesená",J359,0)</f>
        <v>0</v>
      </c>
      <c r="AY359" s="139">
        <f>IF(N359="sníž. přenesená",J359,0)</f>
        <v>0</v>
      </c>
      <c r="AZ359" s="139">
        <f>IF(N359="nulová",J359,0)</f>
        <v>0</v>
      </c>
      <c r="BA359" s="17" t="s">
        <v>75</v>
      </c>
      <c r="BB359" s="139">
        <f>ROUND(I359*H359,2)</f>
        <v>1170</v>
      </c>
      <c r="BC359" s="17" t="s">
        <v>146</v>
      </c>
      <c r="BD359" s="138" t="s">
        <v>441</v>
      </c>
    </row>
    <row r="360" spans="2:56" s="1" customFormat="1" x14ac:dyDescent="0.2">
      <c r="B360" s="29"/>
      <c r="D360" s="140" t="s">
        <v>147</v>
      </c>
      <c r="F360" s="141" t="s">
        <v>427</v>
      </c>
      <c r="L360" s="29"/>
      <c r="M360" s="142"/>
      <c r="T360" s="49"/>
      <c r="AK360" s="17" t="s">
        <v>147</v>
      </c>
      <c r="AL360" s="17" t="s">
        <v>77</v>
      </c>
    </row>
    <row r="361" spans="2:56" s="12" customFormat="1" x14ac:dyDescent="0.2">
      <c r="B361" s="143"/>
      <c r="D361" s="144" t="s">
        <v>149</v>
      </c>
      <c r="E361" s="145" t="s">
        <v>3</v>
      </c>
      <c r="F361" s="146" t="s">
        <v>500</v>
      </c>
      <c r="H361" s="147">
        <v>5</v>
      </c>
      <c r="L361" s="143"/>
      <c r="M361" s="148"/>
      <c r="T361" s="149"/>
      <c r="AK361" s="145" t="s">
        <v>149</v>
      </c>
      <c r="AL361" s="145" t="s">
        <v>77</v>
      </c>
      <c r="AM361" s="12" t="s">
        <v>77</v>
      </c>
      <c r="AN361" s="12" t="s">
        <v>30</v>
      </c>
      <c r="AO361" s="12" t="s">
        <v>68</v>
      </c>
      <c r="AP361" s="145" t="s">
        <v>139</v>
      </c>
    </row>
    <row r="362" spans="2:56" s="13" customFormat="1" x14ac:dyDescent="0.2">
      <c r="B362" s="150"/>
      <c r="D362" s="144" t="s">
        <v>149</v>
      </c>
      <c r="E362" s="151" t="s">
        <v>3</v>
      </c>
      <c r="F362" s="152" t="s">
        <v>151</v>
      </c>
      <c r="H362" s="153">
        <v>5</v>
      </c>
      <c r="L362" s="150"/>
      <c r="M362" s="154"/>
      <c r="T362" s="155"/>
      <c r="AK362" s="151" t="s">
        <v>149</v>
      </c>
      <c r="AL362" s="151" t="s">
        <v>77</v>
      </c>
      <c r="AM362" s="13" t="s">
        <v>146</v>
      </c>
      <c r="AN362" s="13" t="s">
        <v>30</v>
      </c>
      <c r="AO362" s="13" t="s">
        <v>75</v>
      </c>
      <c r="AP362" s="151" t="s">
        <v>139</v>
      </c>
    </row>
    <row r="363" spans="2:56" s="1" customFormat="1" ht="16.5" customHeight="1" x14ac:dyDescent="0.2">
      <c r="B363" s="127"/>
      <c r="C363" s="161" t="s">
        <v>295</v>
      </c>
      <c r="D363" s="161" t="s">
        <v>287</v>
      </c>
      <c r="E363" s="162" t="s">
        <v>430</v>
      </c>
      <c r="F363" s="163" t="s">
        <v>431</v>
      </c>
      <c r="G363" s="164" t="s">
        <v>425</v>
      </c>
      <c r="H363" s="165">
        <v>2</v>
      </c>
      <c r="I363" s="166">
        <v>117</v>
      </c>
      <c r="J363" s="166">
        <f>ROUND(I363*H363,2)</f>
        <v>234</v>
      </c>
      <c r="K363" s="163" t="s">
        <v>145</v>
      </c>
      <c r="L363" s="167"/>
      <c r="M363" s="168" t="s">
        <v>3</v>
      </c>
      <c r="N363" s="169" t="s">
        <v>39</v>
      </c>
      <c r="O363" s="136">
        <v>0</v>
      </c>
      <c r="P363" s="136">
        <f>O363*H363</f>
        <v>0</v>
      </c>
      <c r="Q363" s="136">
        <v>8.8000000000000003E-4</v>
      </c>
      <c r="R363" s="136">
        <f>Q363*H363</f>
        <v>1.7600000000000001E-3</v>
      </c>
      <c r="S363" s="136">
        <v>0</v>
      </c>
      <c r="T363" s="137">
        <f>S363*H363</f>
        <v>0</v>
      </c>
      <c r="AI363" s="138" t="s">
        <v>165</v>
      </c>
      <c r="AK363" s="138" t="s">
        <v>287</v>
      </c>
      <c r="AL363" s="138" t="s">
        <v>77</v>
      </c>
      <c r="AP363" s="17" t="s">
        <v>139</v>
      </c>
      <c r="AV363" s="139">
        <f>IF(N363="základní",J363,0)</f>
        <v>234</v>
      </c>
      <c r="AW363" s="139">
        <f>IF(N363="snížená",J363,0)</f>
        <v>0</v>
      </c>
      <c r="AX363" s="139">
        <f>IF(N363="zákl. přenesená",J363,0)</f>
        <v>0</v>
      </c>
      <c r="AY363" s="139">
        <f>IF(N363="sníž. přenesená",J363,0)</f>
        <v>0</v>
      </c>
      <c r="AZ363" s="139">
        <f>IF(N363="nulová",J363,0)</f>
        <v>0</v>
      </c>
      <c r="BA363" s="17" t="s">
        <v>75</v>
      </c>
      <c r="BB363" s="139">
        <f>ROUND(I363*H363,2)</f>
        <v>234</v>
      </c>
      <c r="BC363" s="17" t="s">
        <v>146</v>
      </c>
      <c r="BD363" s="138" t="s">
        <v>444</v>
      </c>
    </row>
    <row r="364" spans="2:56" s="12" customFormat="1" x14ac:dyDescent="0.2">
      <c r="B364" s="143"/>
      <c r="D364" s="144" t="s">
        <v>149</v>
      </c>
      <c r="E364" s="145" t="s">
        <v>3</v>
      </c>
      <c r="F364" s="146" t="s">
        <v>817</v>
      </c>
      <c r="H364" s="147">
        <v>2</v>
      </c>
      <c r="L364" s="143"/>
      <c r="M364" s="148"/>
      <c r="T364" s="149"/>
      <c r="AK364" s="145" t="s">
        <v>149</v>
      </c>
      <c r="AL364" s="145" t="s">
        <v>77</v>
      </c>
      <c r="AM364" s="12" t="s">
        <v>77</v>
      </c>
      <c r="AN364" s="12" t="s">
        <v>30</v>
      </c>
      <c r="AO364" s="12" t="s">
        <v>68</v>
      </c>
      <c r="AP364" s="145" t="s">
        <v>139</v>
      </c>
    </row>
    <row r="365" spans="2:56" s="13" customFormat="1" x14ac:dyDescent="0.2">
      <c r="B365" s="150"/>
      <c r="D365" s="144" t="s">
        <v>149</v>
      </c>
      <c r="E365" s="151" t="s">
        <v>3</v>
      </c>
      <c r="F365" s="152" t="s">
        <v>151</v>
      </c>
      <c r="H365" s="153">
        <v>2</v>
      </c>
      <c r="L365" s="150"/>
      <c r="M365" s="154"/>
      <c r="T365" s="155"/>
      <c r="AK365" s="151" t="s">
        <v>149</v>
      </c>
      <c r="AL365" s="151" t="s">
        <v>77</v>
      </c>
      <c r="AM365" s="13" t="s">
        <v>146</v>
      </c>
      <c r="AN365" s="13" t="s">
        <v>30</v>
      </c>
      <c r="AO365" s="13" t="s">
        <v>75</v>
      </c>
      <c r="AP365" s="151" t="s">
        <v>139</v>
      </c>
    </row>
    <row r="366" spans="2:56" s="1" customFormat="1" ht="16.5" customHeight="1" x14ac:dyDescent="0.2">
      <c r="B366" s="127"/>
      <c r="C366" s="161" t="s">
        <v>469</v>
      </c>
      <c r="D366" s="161" t="s">
        <v>287</v>
      </c>
      <c r="E366" s="162" t="s">
        <v>434</v>
      </c>
      <c r="F366" s="163" t="s">
        <v>435</v>
      </c>
      <c r="G366" s="164" t="s">
        <v>425</v>
      </c>
      <c r="H366" s="165">
        <v>1</v>
      </c>
      <c r="I366" s="166">
        <v>120</v>
      </c>
      <c r="J366" s="166">
        <f>ROUND(I366*H366,2)</f>
        <v>120</v>
      </c>
      <c r="K366" s="163" t="s">
        <v>145</v>
      </c>
      <c r="L366" s="167"/>
      <c r="M366" s="168" t="s">
        <v>3</v>
      </c>
      <c r="N366" s="169" t="s">
        <v>39</v>
      </c>
      <c r="O366" s="136">
        <v>0</v>
      </c>
      <c r="P366" s="136">
        <f>O366*H366</f>
        <v>0</v>
      </c>
      <c r="Q366" s="136">
        <v>6.4999999999999997E-4</v>
      </c>
      <c r="R366" s="136">
        <f>Q366*H366</f>
        <v>6.4999999999999997E-4</v>
      </c>
      <c r="S366" s="136">
        <v>0</v>
      </c>
      <c r="T366" s="137">
        <f>S366*H366</f>
        <v>0</v>
      </c>
      <c r="AI366" s="138" t="s">
        <v>165</v>
      </c>
      <c r="AK366" s="138" t="s">
        <v>287</v>
      </c>
      <c r="AL366" s="138" t="s">
        <v>77</v>
      </c>
      <c r="AP366" s="17" t="s">
        <v>139</v>
      </c>
      <c r="AV366" s="139">
        <f>IF(N366="základní",J366,0)</f>
        <v>120</v>
      </c>
      <c r="AW366" s="139">
        <f>IF(N366="snížená",J366,0)</f>
        <v>0</v>
      </c>
      <c r="AX366" s="139">
        <f>IF(N366="zákl. přenesená",J366,0)</f>
        <v>0</v>
      </c>
      <c r="AY366" s="139">
        <f>IF(N366="sníž. přenesená",J366,0)</f>
        <v>0</v>
      </c>
      <c r="AZ366" s="139">
        <f>IF(N366="nulová",J366,0)</f>
        <v>0</v>
      </c>
      <c r="BA366" s="17" t="s">
        <v>75</v>
      </c>
      <c r="BB366" s="139">
        <f>ROUND(I366*H366,2)</f>
        <v>120</v>
      </c>
      <c r="BC366" s="17" t="s">
        <v>146</v>
      </c>
      <c r="BD366" s="138" t="s">
        <v>448</v>
      </c>
    </row>
    <row r="367" spans="2:56" s="12" customFormat="1" x14ac:dyDescent="0.2">
      <c r="B367" s="143"/>
      <c r="D367" s="144" t="s">
        <v>149</v>
      </c>
      <c r="E367" s="145" t="s">
        <v>3</v>
      </c>
      <c r="F367" s="146" t="s">
        <v>75</v>
      </c>
      <c r="H367" s="147">
        <v>1</v>
      </c>
      <c r="L367" s="143"/>
      <c r="M367" s="148"/>
      <c r="T367" s="149"/>
      <c r="AK367" s="145" t="s">
        <v>149</v>
      </c>
      <c r="AL367" s="145" t="s">
        <v>77</v>
      </c>
      <c r="AM367" s="12" t="s">
        <v>77</v>
      </c>
      <c r="AN367" s="12" t="s">
        <v>30</v>
      </c>
      <c r="AO367" s="12" t="s">
        <v>68</v>
      </c>
      <c r="AP367" s="145" t="s">
        <v>139</v>
      </c>
    </row>
    <row r="368" spans="2:56" s="13" customFormat="1" x14ac:dyDescent="0.2">
      <c r="B368" s="150"/>
      <c r="D368" s="144" t="s">
        <v>149</v>
      </c>
      <c r="E368" s="151" t="s">
        <v>3</v>
      </c>
      <c r="F368" s="152" t="s">
        <v>151</v>
      </c>
      <c r="H368" s="153">
        <v>1</v>
      </c>
      <c r="L368" s="150"/>
      <c r="M368" s="154"/>
      <c r="T368" s="155"/>
      <c r="AK368" s="151" t="s">
        <v>149</v>
      </c>
      <c r="AL368" s="151" t="s">
        <v>77</v>
      </c>
      <c r="AM368" s="13" t="s">
        <v>146</v>
      </c>
      <c r="AN368" s="13" t="s">
        <v>30</v>
      </c>
      <c r="AO368" s="13" t="s">
        <v>75</v>
      </c>
      <c r="AP368" s="151" t="s">
        <v>139</v>
      </c>
    </row>
    <row r="369" spans="2:56" s="1" customFormat="1" ht="16.5" customHeight="1" x14ac:dyDescent="0.2">
      <c r="B369" s="127"/>
      <c r="C369" s="161" t="s">
        <v>301</v>
      </c>
      <c r="D369" s="161" t="s">
        <v>287</v>
      </c>
      <c r="E369" s="162" t="s">
        <v>439</v>
      </c>
      <c r="F369" s="163" t="s">
        <v>440</v>
      </c>
      <c r="G369" s="164" t="s">
        <v>425</v>
      </c>
      <c r="H369" s="165">
        <v>1</v>
      </c>
      <c r="I369" s="166">
        <v>105</v>
      </c>
      <c r="J369" s="166">
        <f>ROUND(I369*H369,2)</f>
        <v>105</v>
      </c>
      <c r="K369" s="163" t="s">
        <v>145</v>
      </c>
      <c r="L369" s="167"/>
      <c r="M369" s="168" t="s">
        <v>3</v>
      </c>
      <c r="N369" s="169" t="s">
        <v>39</v>
      </c>
      <c r="O369" s="136">
        <v>0</v>
      </c>
      <c r="P369" s="136">
        <f>O369*H369</f>
        <v>0</v>
      </c>
      <c r="Q369" s="136">
        <v>6.4000000000000005E-4</v>
      </c>
      <c r="R369" s="136">
        <f>Q369*H369</f>
        <v>6.4000000000000005E-4</v>
      </c>
      <c r="S369" s="136">
        <v>0</v>
      </c>
      <c r="T369" s="137">
        <f>S369*H369</f>
        <v>0</v>
      </c>
      <c r="AI369" s="138" t="s">
        <v>165</v>
      </c>
      <c r="AK369" s="138" t="s">
        <v>287</v>
      </c>
      <c r="AL369" s="138" t="s">
        <v>77</v>
      </c>
      <c r="AP369" s="17" t="s">
        <v>139</v>
      </c>
      <c r="AV369" s="139">
        <f>IF(N369="základní",J369,0)</f>
        <v>105</v>
      </c>
      <c r="AW369" s="139">
        <f>IF(N369="snížená",J369,0)</f>
        <v>0</v>
      </c>
      <c r="AX369" s="139">
        <f>IF(N369="zákl. přenesená",J369,0)</f>
        <v>0</v>
      </c>
      <c r="AY369" s="139">
        <f>IF(N369="sníž. přenesená",J369,0)</f>
        <v>0</v>
      </c>
      <c r="AZ369" s="139">
        <f>IF(N369="nulová",J369,0)</f>
        <v>0</v>
      </c>
      <c r="BA369" s="17" t="s">
        <v>75</v>
      </c>
      <c r="BB369" s="139">
        <f>ROUND(I369*H369,2)</f>
        <v>105</v>
      </c>
      <c r="BC369" s="17" t="s">
        <v>146</v>
      </c>
      <c r="BD369" s="138" t="s">
        <v>452</v>
      </c>
    </row>
    <row r="370" spans="2:56" s="12" customFormat="1" x14ac:dyDescent="0.2">
      <c r="B370" s="143"/>
      <c r="D370" s="144" t="s">
        <v>149</v>
      </c>
      <c r="E370" s="145" t="s">
        <v>3</v>
      </c>
      <c r="F370" s="146" t="s">
        <v>75</v>
      </c>
      <c r="H370" s="147">
        <v>1</v>
      </c>
      <c r="L370" s="143"/>
      <c r="M370" s="148"/>
      <c r="T370" s="149"/>
      <c r="AK370" s="145" t="s">
        <v>149</v>
      </c>
      <c r="AL370" s="145" t="s">
        <v>77</v>
      </c>
      <c r="AM370" s="12" t="s">
        <v>77</v>
      </c>
      <c r="AN370" s="12" t="s">
        <v>30</v>
      </c>
      <c r="AO370" s="12" t="s">
        <v>68</v>
      </c>
      <c r="AP370" s="145" t="s">
        <v>139</v>
      </c>
    </row>
    <row r="371" spans="2:56" s="13" customFormat="1" x14ac:dyDescent="0.2">
      <c r="B371" s="150"/>
      <c r="D371" s="144" t="s">
        <v>149</v>
      </c>
      <c r="E371" s="151" t="s">
        <v>3</v>
      </c>
      <c r="F371" s="152" t="s">
        <v>151</v>
      </c>
      <c r="H371" s="153">
        <v>1</v>
      </c>
      <c r="L371" s="150"/>
      <c r="M371" s="154"/>
      <c r="T371" s="155"/>
      <c r="AK371" s="151" t="s">
        <v>149</v>
      </c>
      <c r="AL371" s="151" t="s">
        <v>77</v>
      </c>
      <c r="AM371" s="13" t="s">
        <v>146</v>
      </c>
      <c r="AN371" s="13" t="s">
        <v>30</v>
      </c>
      <c r="AO371" s="13" t="s">
        <v>75</v>
      </c>
      <c r="AP371" s="151" t="s">
        <v>139</v>
      </c>
    </row>
    <row r="372" spans="2:56" s="1" customFormat="1" ht="16.5" customHeight="1" x14ac:dyDescent="0.2">
      <c r="B372" s="127"/>
      <c r="C372" s="161" t="s">
        <v>476</v>
      </c>
      <c r="D372" s="161" t="s">
        <v>287</v>
      </c>
      <c r="E372" s="162" t="s">
        <v>442</v>
      </c>
      <c r="F372" s="163" t="s">
        <v>443</v>
      </c>
      <c r="G372" s="164" t="s">
        <v>425</v>
      </c>
      <c r="H372" s="165">
        <v>1</v>
      </c>
      <c r="I372" s="166">
        <v>72.98</v>
      </c>
      <c r="J372" s="166">
        <f>ROUND(I372*H372,2)</f>
        <v>72.98</v>
      </c>
      <c r="K372" s="163" t="s">
        <v>145</v>
      </c>
      <c r="L372" s="167"/>
      <c r="M372" s="168" t="s">
        <v>3</v>
      </c>
      <c r="N372" s="169" t="s">
        <v>39</v>
      </c>
      <c r="O372" s="136">
        <v>0</v>
      </c>
      <c r="P372" s="136">
        <f>O372*H372</f>
        <v>0</v>
      </c>
      <c r="Q372" s="136">
        <v>4.6000000000000001E-4</v>
      </c>
      <c r="R372" s="136">
        <f>Q372*H372</f>
        <v>4.6000000000000001E-4</v>
      </c>
      <c r="S372" s="136">
        <v>0</v>
      </c>
      <c r="T372" s="137">
        <f>S372*H372</f>
        <v>0</v>
      </c>
      <c r="AI372" s="138" t="s">
        <v>165</v>
      </c>
      <c r="AK372" s="138" t="s">
        <v>287</v>
      </c>
      <c r="AL372" s="138" t="s">
        <v>77</v>
      </c>
      <c r="AP372" s="17" t="s">
        <v>139</v>
      </c>
      <c r="AV372" s="139">
        <f>IF(N372="základní",J372,0)</f>
        <v>72.98</v>
      </c>
      <c r="AW372" s="139">
        <f>IF(N372="snížená",J372,0)</f>
        <v>0</v>
      </c>
      <c r="AX372" s="139">
        <f>IF(N372="zákl. přenesená",J372,0)</f>
        <v>0</v>
      </c>
      <c r="AY372" s="139">
        <f>IF(N372="sníž. přenesená",J372,0)</f>
        <v>0</v>
      </c>
      <c r="AZ372" s="139">
        <f>IF(N372="nulová",J372,0)</f>
        <v>0</v>
      </c>
      <c r="BA372" s="17" t="s">
        <v>75</v>
      </c>
      <c r="BB372" s="139">
        <f>ROUND(I372*H372,2)</f>
        <v>72.98</v>
      </c>
      <c r="BC372" s="17" t="s">
        <v>146</v>
      </c>
      <c r="BD372" s="138" t="s">
        <v>456</v>
      </c>
    </row>
    <row r="373" spans="2:56" s="12" customFormat="1" x14ac:dyDescent="0.2">
      <c r="B373" s="143"/>
      <c r="D373" s="144" t="s">
        <v>149</v>
      </c>
      <c r="E373" s="145" t="s">
        <v>3</v>
      </c>
      <c r="F373" s="146" t="s">
        <v>75</v>
      </c>
      <c r="H373" s="147">
        <v>1</v>
      </c>
      <c r="L373" s="143"/>
      <c r="M373" s="148"/>
      <c r="T373" s="149"/>
      <c r="AK373" s="145" t="s">
        <v>149</v>
      </c>
      <c r="AL373" s="145" t="s">
        <v>77</v>
      </c>
      <c r="AM373" s="12" t="s">
        <v>77</v>
      </c>
      <c r="AN373" s="12" t="s">
        <v>30</v>
      </c>
      <c r="AO373" s="12" t="s">
        <v>68</v>
      </c>
      <c r="AP373" s="145" t="s">
        <v>139</v>
      </c>
    </row>
    <row r="374" spans="2:56" s="13" customFormat="1" x14ac:dyDescent="0.2">
      <c r="B374" s="150"/>
      <c r="D374" s="144" t="s">
        <v>149</v>
      </c>
      <c r="E374" s="151" t="s">
        <v>3</v>
      </c>
      <c r="F374" s="152" t="s">
        <v>151</v>
      </c>
      <c r="H374" s="153">
        <v>1</v>
      </c>
      <c r="L374" s="150"/>
      <c r="M374" s="154"/>
      <c r="T374" s="155"/>
      <c r="AK374" s="151" t="s">
        <v>149</v>
      </c>
      <c r="AL374" s="151" t="s">
        <v>77</v>
      </c>
      <c r="AM374" s="13" t="s">
        <v>146</v>
      </c>
      <c r="AN374" s="13" t="s">
        <v>30</v>
      </c>
      <c r="AO374" s="13" t="s">
        <v>75</v>
      </c>
      <c r="AP374" s="151" t="s">
        <v>139</v>
      </c>
    </row>
    <row r="375" spans="2:56" s="1" customFormat="1" ht="37.950000000000003" customHeight="1" x14ac:dyDescent="0.2">
      <c r="B375" s="127"/>
      <c r="C375" s="128" t="s">
        <v>305</v>
      </c>
      <c r="D375" s="128" t="s">
        <v>141</v>
      </c>
      <c r="E375" s="129" t="s">
        <v>446</v>
      </c>
      <c r="F375" s="130" t="s">
        <v>447</v>
      </c>
      <c r="G375" s="131" t="s">
        <v>425</v>
      </c>
      <c r="H375" s="132">
        <v>1</v>
      </c>
      <c r="I375" s="133">
        <v>394</v>
      </c>
      <c r="J375" s="133">
        <f>ROUND(I375*H375,2)</f>
        <v>394</v>
      </c>
      <c r="K375" s="130" t="s">
        <v>145</v>
      </c>
      <c r="L375" s="29"/>
      <c r="M375" s="134" t="s">
        <v>3</v>
      </c>
      <c r="N375" s="135" t="s">
        <v>39</v>
      </c>
      <c r="O375" s="136">
        <v>1.1319999999999999</v>
      </c>
      <c r="P375" s="136">
        <f>O375*H375</f>
        <v>1.1319999999999999</v>
      </c>
      <c r="Q375" s="136">
        <v>1.0000000000000001E-5</v>
      </c>
      <c r="R375" s="136">
        <f>Q375*H375</f>
        <v>1.0000000000000001E-5</v>
      </c>
      <c r="S375" s="136">
        <v>0</v>
      </c>
      <c r="T375" s="137">
        <f>S375*H375</f>
        <v>0</v>
      </c>
      <c r="AI375" s="138" t="s">
        <v>146</v>
      </c>
      <c r="AK375" s="138" t="s">
        <v>141</v>
      </c>
      <c r="AL375" s="138" t="s">
        <v>77</v>
      </c>
      <c r="AP375" s="17" t="s">
        <v>139</v>
      </c>
      <c r="AV375" s="139">
        <f>IF(N375="základní",J375,0)</f>
        <v>394</v>
      </c>
      <c r="AW375" s="139">
        <f>IF(N375="snížená",J375,0)</f>
        <v>0</v>
      </c>
      <c r="AX375" s="139">
        <f>IF(N375="zákl. přenesená",J375,0)</f>
        <v>0</v>
      </c>
      <c r="AY375" s="139">
        <f>IF(N375="sníž. přenesená",J375,0)</f>
        <v>0</v>
      </c>
      <c r="AZ375" s="139">
        <f>IF(N375="nulová",J375,0)</f>
        <v>0</v>
      </c>
      <c r="BA375" s="17" t="s">
        <v>75</v>
      </c>
      <c r="BB375" s="139">
        <f>ROUND(I375*H375,2)</f>
        <v>394</v>
      </c>
      <c r="BC375" s="17" t="s">
        <v>146</v>
      </c>
      <c r="BD375" s="138" t="s">
        <v>460</v>
      </c>
    </row>
    <row r="376" spans="2:56" s="1" customFormat="1" x14ac:dyDescent="0.2">
      <c r="B376" s="29"/>
      <c r="D376" s="140" t="s">
        <v>147</v>
      </c>
      <c r="F376" s="141" t="s">
        <v>449</v>
      </c>
      <c r="L376" s="29"/>
      <c r="M376" s="142"/>
      <c r="T376" s="49"/>
      <c r="AK376" s="17" t="s">
        <v>147</v>
      </c>
      <c r="AL376" s="17" t="s">
        <v>77</v>
      </c>
    </row>
    <row r="377" spans="2:56" s="1" customFormat="1" ht="16.5" customHeight="1" x14ac:dyDescent="0.2">
      <c r="B377" s="127"/>
      <c r="C377" s="161" t="s">
        <v>484</v>
      </c>
      <c r="D377" s="161" t="s">
        <v>287</v>
      </c>
      <c r="E377" s="162" t="s">
        <v>450</v>
      </c>
      <c r="F377" s="163" t="s">
        <v>451</v>
      </c>
      <c r="G377" s="164" t="s">
        <v>425</v>
      </c>
      <c r="H377" s="165">
        <v>1</v>
      </c>
      <c r="I377" s="166">
        <v>358</v>
      </c>
      <c r="J377" s="166">
        <f>ROUND(I377*H377,2)</f>
        <v>358</v>
      </c>
      <c r="K377" s="163" t="s">
        <v>145</v>
      </c>
      <c r="L377" s="167"/>
      <c r="M377" s="168" t="s">
        <v>3</v>
      </c>
      <c r="N377" s="169" t="s">
        <v>39</v>
      </c>
      <c r="O377" s="136">
        <v>0</v>
      </c>
      <c r="P377" s="136">
        <f>O377*H377</f>
        <v>0</v>
      </c>
      <c r="Q377" s="136">
        <v>1.5399999999999999E-3</v>
      </c>
      <c r="R377" s="136">
        <f>Q377*H377</f>
        <v>1.5399999999999999E-3</v>
      </c>
      <c r="S377" s="136">
        <v>0</v>
      </c>
      <c r="T377" s="137">
        <f>S377*H377</f>
        <v>0</v>
      </c>
      <c r="AI377" s="138" t="s">
        <v>165</v>
      </c>
      <c r="AK377" s="138" t="s">
        <v>287</v>
      </c>
      <c r="AL377" s="138" t="s">
        <v>77</v>
      </c>
      <c r="AP377" s="17" t="s">
        <v>139</v>
      </c>
      <c r="AV377" s="139">
        <f>IF(N377="základní",J377,0)</f>
        <v>358</v>
      </c>
      <c r="AW377" s="139">
        <f>IF(N377="snížená",J377,0)</f>
        <v>0</v>
      </c>
      <c r="AX377" s="139">
        <f>IF(N377="zákl. přenesená",J377,0)</f>
        <v>0</v>
      </c>
      <c r="AY377" s="139">
        <f>IF(N377="sníž. přenesená",J377,0)</f>
        <v>0</v>
      </c>
      <c r="AZ377" s="139">
        <f>IF(N377="nulová",J377,0)</f>
        <v>0</v>
      </c>
      <c r="BA377" s="17" t="s">
        <v>75</v>
      </c>
      <c r="BB377" s="139">
        <f>ROUND(I377*H377,2)</f>
        <v>358</v>
      </c>
      <c r="BC377" s="17" t="s">
        <v>146</v>
      </c>
      <c r="BD377" s="138" t="s">
        <v>465</v>
      </c>
    </row>
    <row r="378" spans="2:56" s="1" customFormat="1" ht="21.75" customHeight="1" x14ac:dyDescent="0.2">
      <c r="B378" s="127"/>
      <c r="C378" s="128" t="s">
        <v>310</v>
      </c>
      <c r="D378" s="128" t="s">
        <v>141</v>
      </c>
      <c r="E378" s="129" t="s">
        <v>454</v>
      </c>
      <c r="F378" s="130" t="s">
        <v>455</v>
      </c>
      <c r="G378" s="131" t="s">
        <v>180</v>
      </c>
      <c r="H378" s="132">
        <v>15</v>
      </c>
      <c r="I378" s="133">
        <v>25</v>
      </c>
      <c r="J378" s="133">
        <f>ROUND(I378*H378,2)</f>
        <v>375</v>
      </c>
      <c r="K378" s="130" t="s">
        <v>145</v>
      </c>
      <c r="L378" s="29"/>
      <c r="M378" s="134" t="s">
        <v>3</v>
      </c>
      <c r="N378" s="135" t="s">
        <v>39</v>
      </c>
      <c r="O378" s="136">
        <v>5.5E-2</v>
      </c>
      <c r="P378" s="136">
        <f>O378*H378</f>
        <v>0.82499999999999996</v>
      </c>
      <c r="Q378" s="136">
        <v>0</v>
      </c>
      <c r="R378" s="136">
        <f>Q378*H378</f>
        <v>0</v>
      </c>
      <c r="S378" s="136">
        <v>0</v>
      </c>
      <c r="T378" s="137">
        <f>S378*H378</f>
        <v>0</v>
      </c>
      <c r="AI378" s="138" t="s">
        <v>146</v>
      </c>
      <c r="AK378" s="138" t="s">
        <v>141</v>
      </c>
      <c r="AL378" s="138" t="s">
        <v>77</v>
      </c>
      <c r="AP378" s="17" t="s">
        <v>139</v>
      </c>
      <c r="AV378" s="139">
        <f>IF(N378="základní",J378,0)</f>
        <v>375</v>
      </c>
      <c r="AW378" s="139">
        <f>IF(N378="snížená",J378,0)</f>
        <v>0</v>
      </c>
      <c r="AX378" s="139">
        <f>IF(N378="zákl. přenesená",J378,0)</f>
        <v>0</v>
      </c>
      <c r="AY378" s="139">
        <f>IF(N378="sníž. přenesená",J378,0)</f>
        <v>0</v>
      </c>
      <c r="AZ378" s="139">
        <f>IF(N378="nulová",J378,0)</f>
        <v>0</v>
      </c>
      <c r="BA378" s="17" t="s">
        <v>75</v>
      </c>
      <c r="BB378" s="139">
        <f>ROUND(I378*H378,2)</f>
        <v>375</v>
      </c>
      <c r="BC378" s="17" t="s">
        <v>146</v>
      </c>
      <c r="BD378" s="138" t="s">
        <v>468</v>
      </c>
    </row>
    <row r="379" spans="2:56" s="1" customFormat="1" x14ac:dyDescent="0.2">
      <c r="B379" s="29"/>
      <c r="D379" s="140" t="s">
        <v>147</v>
      </c>
      <c r="F379" s="141" t="s">
        <v>457</v>
      </c>
      <c r="L379" s="29"/>
      <c r="M379" s="142"/>
      <c r="T379" s="49"/>
      <c r="AK379" s="17" t="s">
        <v>147</v>
      </c>
      <c r="AL379" s="17" t="s">
        <v>77</v>
      </c>
    </row>
    <row r="380" spans="2:56" s="1" customFormat="1" ht="24.15" customHeight="1" x14ac:dyDescent="0.2">
      <c r="B380" s="127"/>
      <c r="C380" s="128" t="s">
        <v>491</v>
      </c>
      <c r="D380" s="128" t="s">
        <v>141</v>
      </c>
      <c r="E380" s="129" t="s">
        <v>458</v>
      </c>
      <c r="F380" s="130" t="s">
        <v>459</v>
      </c>
      <c r="G380" s="131" t="s">
        <v>425</v>
      </c>
      <c r="H380" s="132">
        <v>1</v>
      </c>
      <c r="I380" s="133">
        <v>9000</v>
      </c>
      <c r="J380" s="133">
        <f>ROUND(I380*H380,2)</f>
        <v>9000</v>
      </c>
      <c r="K380" s="130" t="s">
        <v>145</v>
      </c>
      <c r="L380" s="29"/>
      <c r="M380" s="134" t="s">
        <v>3</v>
      </c>
      <c r="N380" s="135" t="s">
        <v>39</v>
      </c>
      <c r="O380" s="136">
        <v>10.3</v>
      </c>
      <c r="P380" s="136">
        <f>O380*H380</f>
        <v>10.3</v>
      </c>
      <c r="Q380" s="136">
        <v>0.45937</v>
      </c>
      <c r="R380" s="136">
        <f>Q380*H380</f>
        <v>0.45937</v>
      </c>
      <c r="S380" s="136">
        <v>0</v>
      </c>
      <c r="T380" s="137">
        <f>S380*H380</f>
        <v>0</v>
      </c>
      <c r="AI380" s="138" t="s">
        <v>146</v>
      </c>
      <c r="AK380" s="138" t="s">
        <v>141</v>
      </c>
      <c r="AL380" s="138" t="s">
        <v>77</v>
      </c>
      <c r="AP380" s="17" t="s">
        <v>139</v>
      </c>
      <c r="AV380" s="139">
        <f>IF(N380="základní",J380,0)</f>
        <v>9000</v>
      </c>
      <c r="AW380" s="139">
        <f>IF(N380="snížená",J380,0)</f>
        <v>0</v>
      </c>
      <c r="AX380" s="139">
        <f>IF(N380="zákl. přenesená",J380,0)</f>
        <v>0</v>
      </c>
      <c r="AY380" s="139">
        <f>IF(N380="sníž. přenesená",J380,0)</f>
        <v>0</v>
      </c>
      <c r="AZ380" s="139">
        <f>IF(N380="nulová",J380,0)</f>
        <v>0</v>
      </c>
      <c r="BA380" s="17" t="s">
        <v>75</v>
      </c>
      <c r="BB380" s="139">
        <f>ROUND(I380*H380,2)</f>
        <v>9000</v>
      </c>
      <c r="BC380" s="17" t="s">
        <v>146</v>
      </c>
      <c r="BD380" s="138" t="s">
        <v>472</v>
      </c>
    </row>
    <row r="381" spans="2:56" s="1" customFormat="1" x14ac:dyDescent="0.2">
      <c r="B381" s="29"/>
      <c r="D381" s="140" t="s">
        <v>147</v>
      </c>
      <c r="F381" s="141" t="s">
        <v>461</v>
      </c>
      <c r="L381" s="29"/>
      <c r="M381" s="142"/>
      <c r="T381" s="49"/>
      <c r="AK381" s="17" t="s">
        <v>147</v>
      </c>
      <c r="AL381" s="17" t="s">
        <v>77</v>
      </c>
    </row>
    <row r="382" spans="2:56" s="1" customFormat="1" ht="24.15" customHeight="1" x14ac:dyDescent="0.2">
      <c r="B382" s="127"/>
      <c r="C382" s="128" t="s">
        <v>316</v>
      </c>
      <c r="D382" s="128" t="s">
        <v>141</v>
      </c>
      <c r="E382" s="129" t="s">
        <v>495</v>
      </c>
      <c r="F382" s="130" t="s">
        <v>496</v>
      </c>
      <c r="G382" s="131" t="s">
        <v>425</v>
      </c>
      <c r="H382" s="132">
        <v>2</v>
      </c>
      <c r="I382" s="133">
        <v>490</v>
      </c>
      <c r="J382" s="133">
        <f>ROUND(I382*H382,2)</f>
        <v>980</v>
      </c>
      <c r="K382" s="130" t="s">
        <v>145</v>
      </c>
      <c r="L382" s="29"/>
      <c r="M382" s="134" t="s">
        <v>3</v>
      </c>
      <c r="N382" s="135" t="s">
        <v>39</v>
      </c>
      <c r="O382" s="136">
        <v>0.73199999999999998</v>
      </c>
      <c r="P382" s="136">
        <f>O382*H382</f>
        <v>1.464</v>
      </c>
      <c r="Q382" s="136">
        <v>0</v>
      </c>
      <c r="R382" s="136">
        <f>Q382*H382</f>
        <v>0</v>
      </c>
      <c r="S382" s="136">
        <v>0.1</v>
      </c>
      <c r="T382" s="137">
        <f>S382*H382</f>
        <v>0.2</v>
      </c>
      <c r="AI382" s="138" t="s">
        <v>146</v>
      </c>
      <c r="AK382" s="138" t="s">
        <v>141</v>
      </c>
      <c r="AL382" s="138" t="s">
        <v>77</v>
      </c>
      <c r="AP382" s="17" t="s">
        <v>139</v>
      </c>
      <c r="AV382" s="139">
        <f>IF(N382="základní",J382,0)</f>
        <v>980</v>
      </c>
      <c r="AW382" s="139">
        <f>IF(N382="snížená",J382,0)</f>
        <v>0</v>
      </c>
      <c r="AX382" s="139">
        <f>IF(N382="zákl. přenesená",J382,0)</f>
        <v>0</v>
      </c>
      <c r="AY382" s="139">
        <f>IF(N382="sníž. přenesená",J382,0)</f>
        <v>0</v>
      </c>
      <c r="AZ382" s="139">
        <f>IF(N382="nulová",J382,0)</f>
        <v>0</v>
      </c>
      <c r="BA382" s="17" t="s">
        <v>75</v>
      </c>
      <c r="BB382" s="139">
        <f>ROUND(I382*H382,2)</f>
        <v>980</v>
      </c>
      <c r="BC382" s="17" t="s">
        <v>146</v>
      </c>
      <c r="BD382" s="138" t="s">
        <v>475</v>
      </c>
    </row>
    <row r="383" spans="2:56" s="1" customFormat="1" x14ac:dyDescent="0.2">
      <c r="B383" s="29"/>
      <c r="D383" s="140" t="s">
        <v>147</v>
      </c>
      <c r="F383" s="141" t="s">
        <v>498</v>
      </c>
      <c r="L383" s="29"/>
      <c r="M383" s="142"/>
      <c r="T383" s="49"/>
      <c r="AK383" s="17" t="s">
        <v>147</v>
      </c>
      <c r="AL383" s="17" t="s">
        <v>77</v>
      </c>
    </row>
    <row r="384" spans="2:56" s="14" customFormat="1" x14ac:dyDescent="0.2">
      <c r="B384" s="156"/>
      <c r="D384" s="144" t="s">
        <v>149</v>
      </c>
      <c r="E384" s="157" t="s">
        <v>3</v>
      </c>
      <c r="F384" s="158" t="s">
        <v>499</v>
      </c>
      <c r="H384" s="157" t="s">
        <v>3</v>
      </c>
      <c r="L384" s="156"/>
      <c r="M384" s="159"/>
      <c r="T384" s="160"/>
      <c r="AK384" s="157" t="s">
        <v>149</v>
      </c>
      <c r="AL384" s="157" t="s">
        <v>77</v>
      </c>
      <c r="AM384" s="14" t="s">
        <v>75</v>
      </c>
      <c r="AN384" s="14" t="s">
        <v>30</v>
      </c>
      <c r="AO384" s="14" t="s">
        <v>68</v>
      </c>
      <c r="AP384" s="157" t="s">
        <v>139</v>
      </c>
    </row>
    <row r="385" spans="2:56" s="12" customFormat="1" x14ac:dyDescent="0.2">
      <c r="B385" s="143"/>
      <c r="D385" s="144" t="s">
        <v>149</v>
      </c>
      <c r="E385" s="145" t="s">
        <v>3</v>
      </c>
      <c r="F385" s="146" t="s">
        <v>77</v>
      </c>
      <c r="H385" s="147">
        <v>2</v>
      </c>
      <c r="L385" s="143"/>
      <c r="M385" s="148"/>
      <c r="T385" s="149"/>
      <c r="AK385" s="145" t="s">
        <v>149</v>
      </c>
      <c r="AL385" s="145" t="s">
        <v>77</v>
      </c>
      <c r="AM385" s="12" t="s">
        <v>77</v>
      </c>
      <c r="AN385" s="12" t="s">
        <v>30</v>
      </c>
      <c r="AO385" s="12" t="s">
        <v>68</v>
      </c>
      <c r="AP385" s="145" t="s">
        <v>139</v>
      </c>
    </row>
    <row r="386" spans="2:56" s="13" customFormat="1" x14ac:dyDescent="0.2">
      <c r="B386" s="150"/>
      <c r="D386" s="144" t="s">
        <v>149</v>
      </c>
      <c r="E386" s="151" t="s">
        <v>3</v>
      </c>
      <c r="F386" s="152" t="s">
        <v>151</v>
      </c>
      <c r="H386" s="153">
        <v>2</v>
      </c>
      <c r="L386" s="150"/>
      <c r="M386" s="154"/>
      <c r="T386" s="155"/>
      <c r="AK386" s="151" t="s">
        <v>149</v>
      </c>
      <c r="AL386" s="151" t="s">
        <v>77</v>
      </c>
      <c r="AM386" s="13" t="s">
        <v>146</v>
      </c>
      <c r="AN386" s="13" t="s">
        <v>30</v>
      </c>
      <c r="AO386" s="13" t="s">
        <v>75</v>
      </c>
      <c r="AP386" s="151" t="s">
        <v>139</v>
      </c>
    </row>
    <row r="387" spans="2:56" s="1" customFormat="1" ht="37.950000000000003" customHeight="1" x14ac:dyDescent="0.2">
      <c r="B387" s="127"/>
      <c r="C387" s="128" t="s">
        <v>501</v>
      </c>
      <c r="D387" s="128" t="s">
        <v>141</v>
      </c>
      <c r="E387" s="129" t="s">
        <v>502</v>
      </c>
      <c r="F387" s="130" t="s">
        <v>503</v>
      </c>
      <c r="G387" s="131" t="s">
        <v>425</v>
      </c>
      <c r="H387" s="132">
        <v>2</v>
      </c>
      <c r="I387" s="133">
        <v>1530</v>
      </c>
      <c r="J387" s="133">
        <f>ROUND(I387*H387,2)</f>
        <v>3060</v>
      </c>
      <c r="K387" s="130" t="s">
        <v>145</v>
      </c>
      <c r="L387" s="29"/>
      <c r="M387" s="134" t="s">
        <v>3</v>
      </c>
      <c r="N387" s="135" t="s">
        <v>39</v>
      </c>
      <c r="O387" s="136">
        <v>1.5509999999999999</v>
      </c>
      <c r="P387" s="136">
        <f>O387*H387</f>
        <v>3.1019999999999999</v>
      </c>
      <c r="Q387" s="136">
        <v>0.31108000000000002</v>
      </c>
      <c r="R387" s="136">
        <f>Q387*H387</f>
        <v>0.62216000000000005</v>
      </c>
      <c r="S387" s="136">
        <v>0</v>
      </c>
      <c r="T387" s="137">
        <f>S387*H387</f>
        <v>0</v>
      </c>
      <c r="AI387" s="138" t="s">
        <v>146</v>
      </c>
      <c r="AK387" s="138" t="s">
        <v>141</v>
      </c>
      <c r="AL387" s="138" t="s">
        <v>77</v>
      </c>
      <c r="AP387" s="17" t="s">
        <v>139</v>
      </c>
      <c r="AV387" s="139">
        <f>IF(N387="základní",J387,0)</f>
        <v>3060</v>
      </c>
      <c r="AW387" s="139">
        <f>IF(N387="snížená",J387,0)</f>
        <v>0</v>
      </c>
      <c r="AX387" s="139">
        <f>IF(N387="zákl. přenesená",J387,0)</f>
        <v>0</v>
      </c>
      <c r="AY387" s="139">
        <f>IF(N387="sníž. přenesená",J387,0)</f>
        <v>0</v>
      </c>
      <c r="AZ387" s="139">
        <f>IF(N387="nulová",J387,0)</f>
        <v>0</v>
      </c>
      <c r="BA387" s="17" t="s">
        <v>75</v>
      </c>
      <c r="BB387" s="139">
        <f>ROUND(I387*H387,2)</f>
        <v>3060</v>
      </c>
      <c r="BC387" s="17" t="s">
        <v>146</v>
      </c>
      <c r="BD387" s="138" t="s">
        <v>479</v>
      </c>
    </row>
    <row r="388" spans="2:56" s="1" customFormat="1" x14ac:dyDescent="0.2">
      <c r="B388" s="29"/>
      <c r="D388" s="140" t="s">
        <v>147</v>
      </c>
      <c r="F388" s="141" t="s">
        <v>505</v>
      </c>
      <c r="L388" s="29"/>
      <c r="M388" s="142"/>
      <c r="T388" s="49"/>
      <c r="AK388" s="17" t="s">
        <v>147</v>
      </c>
      <c r="AL388" s="17" t="s">
        <v>77</v>
      </c>
    </row>
    <row r="389" spans="2:56" s="11" customFormat="1" ht="22.95" customHeight="1" x14ac:dyDescent="0.25">
      <c r="B389" s="116"/>
      <c r="D389" s="117" t="s">
        <v>67</v>
      </c>
      <c r="E389" s="125" t="s">
        <v>192</v>
      </c>
      <c r="F389" s="125" t="s">
        <v>506</v>
      </c>
      <c r="J389" s="126">
        <f>BB389</f>
        <v>340847.23000000004</v>
      </c>
      <c r="L389" s="116"/>
      <c r="M389" s="120"/>
      <c r="P389" s="121">
        <f>SUM(P390:P466)</f>
        <v>229.95156800000001</v>
      </c>
      <c r="R389" s="121">
        <f>SUM(R390:R466)</f>
        <v>145.12907616000001</v>
      </c>
      <c r="T389" s="122">
        <f>SUM(T390:T466)</f>
        <v>0</v>
      </c>
      <c r="AI389" s="117" t="s">
        <v>75</v>
      </c>
      <c r="AK389" s="123" t="s">
        <v>67</v>
      </c>
      <c r="AL389" s="123" t="s">
        <v>75</v>
      </c>
      <c r="AP389" s="117" t="s">
        <v>139</v>
      </c>
      <c r="BB389" s="124">
        <f>SUM(BB390:BB466)</f>
        <v>340847.23000000004</v>
      </c>
    </row>
    <row r="390" spans="2:56" s="1" customFormat="1" ht="16.5" customHeight="1" x14ac:dyDescent="0.2">
      <c r="B390" s="127"/>
      <c r="C390" s="128" t="s">
        <v>322</v>
      </c>
      <c r="D390" s="128" t="s">
        <v>141</v>
      </c>
      <c r="E390" s="129" t="s">
        <v>507</v>
      </c>
      <c r="F390" s="130" t="s">
        <v>508</v>
      </c>
      <c r="G390" s="131" t="s">
        <v>180</v>
      </c>
      <c r="H390" s="132">
        <v>13</v>
      </c>
      <c r="I390" s="133">
        <v>270</v>
      </c>
      <c r="J390" s="133">
        <f>ROUND(I390*H390,2)</f>
        <v>3510</v>
      </c>
      <c r="K390" s="130" t="s">
        <v>3</v>
      </c>
      <c r="L390" s="29"/>
      <c r="M390" s="134" t="s">
        <v>3</v>
      </c>
      <c r="N390" s="135" t="s">
        <v>39</v>
      </c>
      <c r="O390" s="136">
        <v>0</v>
      </c>
      <c r="P390" s="136">
        <f>O390*H390</f>
        <v>0</v>
      </c>
      <c r="Q390" s="136">
        <v>0</v>
      </c>
      <c r="R390" s="136">
        <f>Q390*H390</f>
        <v>0</v>
      </c>
      <c r="S390" s="136">
        <v>0</v>
      </c>
      <c r="T390" s="137">
        <f>S390*H390</f>
        <v>0</v>
      </c>
      <c r="AI390" s="138" t="s">
        <v>146</v>
      </c>
      <c r="AK390" s="138" t="s">
        <v>141</v>
      </c>
      <c r="AL390" s="138" t="s">
        <v>77</v>
      </c>
      <c r="AP390" s="17" t="s">
        <v>139</v>
      </c>
      <c r="AV390" s="139">
        <f>IF(N390="základní",J390,0)</f>
        <v>3510</v>
      </c>
      <c r="AW390" s="139">
        <f>IF(N390="snížená",J390,0)</f>
        <v>0</v>
      </c>
      <c r="AX390" s="139">
        <f>IF(N390="zákl. přenesená",J390,0)</f>
        <v>0</v>
      </c>
      <c r="AY390" s="139">
        <f>IF(N390="sníž. přenesená",J390,0)</f>
        <v>0</v>
      </c>
      <c r="AZ390" s="139">
        <f>IF(N390="nulová",J390,0)</f>
        <v>0</v>
      </c>
      <c r="BA390" s="17" t="s">
        <v>75</v>
      </c>
      <c r="BB390" s="139">
        <f>ROUND(I390*H390,2)</f>
        <v>3510</v>
      </c>
      <c r="BC390" s="17" t="s">
        <v>146</v>
      </c>
      <c r="BD390" s="138" t="s">
        <v>482</v>
      </c>
    </row>
    <row r="391" spans="2:56" s="12" customFormat="1" x14ac:dyDescent="0.2">
      <c r="B391" s="143"/>
      <c r="D391" s="144" t="s">
        <v>149</v>
      </c>
      <c r="E391" s="145" t="s">
        <v>3</v>
      </c>
      <c r="F391" s="146" t="s">
        <v>216</v>
      </c>
      <c r="H391" s="147">
        <v>13</v>
      </c>
      <c r="L391" s="143"/>
      <c r="M391" s="148"/>
      <c r="T391" s="149"/>
      <c r="AK391" s="145" t="s">
        <v>149</v>
      </c>
      <c r="AL391" s="145" t="s">
        <v>77</v>
      </c>
      <c r="AM391" s="12" t="s">
        <v>77</v>
      </c>
      <c r="AN391" s="12" t="s">
        <v>30</v>
      </c>
      <c r="AO391" s="12" t="s">
        <v>68</v>
      </c>
      <c r="AP391" s="145" t="s">
        <v>139</v>
      </c>
    </row>
    <row r="392" spans="2:56" s="13" customFormat="1" x14ac:dyDescent="0.2">
      <c r="B392" s="150"/>
      <c r="D392" s="144" t="s">
        <v>149</v>
      </c>
      <c r="E392" s="151" t="s">
        <v>3</v>
      </c>
      <c r="F392" s="152" t="s">
        <v>151</v>
      </c>
      <c r="H392" s="153">
        <v>13</v>
      </c>
      <c r="L392" s="150"/>
      <c r="M392" s="154"/>
      <c r="T392" s="155"/>
      <c r="AK392" s="151" t="s">
        <v>149</v>
      </c>
      <c r="AL392" s="151" t="s">
        <v>77</v>
      </c>
      <c r="AM392" s="13" t="s">
        <v>146</v>
      </c>
      <c r="AN392" s="13" t="s">
        <v>30</v>
      </c>
      <c r="AO392" s="13" t="s">
        <v>75</v>
      </c>
      <c r="AP392" s="151" t="s">
        <v>139</v>
      </c>
    </row>
    <row r="393" spans="2:56" s="1" customFormat="1" ht="24.15" customHeight="1" x14ac:dyDescent="0.2">
      <c r="B393" s="127"/>
      <c r="C393" s="128" t="s">
        <v>511</v>
      </c>
      <c r="D393" s="128" t="s">
        <v>141</v>
      </c>
      <c r="E393" s="129" t="s">
        <v>512</v>
      </c>
      <c r="F393" s="130" t="s">
        <v>513</v>
      </c>
      <c r="G393" s="131" t="s">
        <v>425</v>
      </c>
      <c r="H393" s="132">
        <v>2</v>
      </c>
      <c r="I393" s="133">
        <v>239</v>
      </c>
      <c r="J393" s="133">
        <f>ROUND(I393*H393,2)</f>
        <v>478</v>
      </c>
      <c r="K393" s="130" t="s">
        <v>145</v>
      </c>
      <c r="L393" s="29"/>
      <c r="M393" s="134" t="s">
        <v>3</v>
      </c>
      <c r="N393" s="135" t="s">
        <v>39</v>
      </c>
      <c r="O393" s="136">
        <v>0.2</v>
      </c>
      <c r="P393" s="136">
        <f>O393*H393</f>
        <v>0.4</v>
      </c>
      <c r="Q393" s="136">
        <v>6.9999999999999999E-4</v>
      </c>
      <c r="R393" s="136">
        <f>Q393*H393</f>
        <v>1.4E-3</v>
      </c>
      <c r="S393" s="136">
        <v>0</v>
      </c>
      <c r="T393" s="137">
        <f>S393*H393</f>
        <v>0</v>
      </c>
      <c r="AI393" s="138" t="s">
        <v>146</v>
      </c>
      <c r="AK393" s="138" t="s">
        <v>141</v>
      </c>
      <c r="AL393" s="138" t="s">
        <v>77</v>
      </c>
      <c r="AP393" s="17" t="s">
        <v>139</v>
      </c>
      <c r="AV393" s="139">
        <f>IF(N393="základní",J393,0)</f>
        <v>478</v>
      </c>
      <c r="AW393" s="139">
        <f>IF(N393="snížená",J393,0)</f>
        <v>0</v>
      </c>
      <c r="AX393" s="139">
        <f>IF(N393="zákl. přenesená",J393,0)</f>
        <v>0</v>
      </c>
      <c r="AY393" s="139">
        <f>IF(N393="sníž. přenesená",J393,0)</f>
        <v>0</v>
      </c>
      <c r="AZ393" s="139">
        <f>IF(N393="nulová",J393,0)</f>
        <v>0</v>
      </c>
      <c r="BA393" s="17" t="s">
        <v>75</v>
      </c>
      <c r="BB393" s="139">
        <f>ROUND(I393*H393,2)</f>
        <v>478</v>
      </c>
      <c r="BC393" s="17" t="s">
        <v>146</v>
      </c>
      <c r="BD393" s="138" t="s">
        <v>487</v>
      </c>
    </row>
    <row r="394" spans="2:56" s="1" customFormat="1" x14ac:dyDescent="0.2">
      <c r="B394" s="29"/>
      <c r="D394" s="140" t="s">
        <v>147</v>
      </c>
      <c r="F394" s="141" t="s">
        <v>515</v>
      </c>
      <c r="L394" s="29"/>
      <c r="M394" s="142"/>
      <c r="T394" s="49"/>
      <c r="AK394" s="17" t="s">
        <v>147</v>
      </c>
      <c r="AL394" s="17" t="s">
        <v>77</v>
      </c>
    </row>
    <row r="395" spans="2:56" s="1" customFormat="1" ht="24.15" customHeight="1" x14ac:dyDescent="0.2">
      <c r="B395" s="127"/>
      <c r="C395" s="161" t="s">
        <v>328</v>
      </c>
      <c r="D395" s="161" t="s">
        <v>287</v>
      </c>
      <c r="E395" s="162" t="s">
        <v>516</v>
      </c>
      <c r="F395" s="163" t="s">
        <v>517</v>
      </c>
      <c r="G395" s="164" t="s">
        <v>425</v>
      </c>
      <c r="H395" s="165">
        <v>1</v>
      </c>
      <c r="I395" s="166">
        <v>1715</v>
      </c>
      <c r="J395" s="166">
        <f>ROUND(I395*H395,2)</f>
        <v>1715</v>
      </c>
      <c r="K395" s="163" t="s">
        <v>3</v>
      </c>
      <c r="L395" s="167"/>
      <c r="M395" s="168" t="s">
        <v>3</v>
      </c>
      <c r="N395" s="169" t="s">
        <v>39</v>
      </c>
      <c r="O395" s="136">
        <v>0</v>
      </c>
      <c r="P395" s="136">
        <f>O395*H395</f>
        <v>0</v>
      </c>
      <c r="Q395" s="136">
        <v>0</v>
      </c>
      <c r="R395" s="136">
        <f>Q395*H395</f>
        <v>0</v>
      </c>
      <c r="S395" s="136">
        <v>0</v>
      </c>
      <c r="T395" s="137">
        <f>S395*H395</f>
        <v>0</v>
      </c>
      <c r="AI395" s="138" t="s">
        <v>165</v>
      </c>
      <c r="AK395" s="138" t="s">
        <v>287</v>
      </c>
      <c r="AL395" s="138" t="s">
        <v>77</v>
      </c>
      <c r="AP395" s="17" t="s">
        <v>139</v>
      </c>
      <c r="AV395" s="139">
        <f>IF(N395="základní",J395,0)</f>
        <v>1715</v>
      </c>
      <c r="AW395" s="139">
        <f>IF(N395="snížená",J395,0)</f>
        <v>0</v>
      </c>
      <c r="AX395" s="139">
        <f>IF(N395="zákl. přenesená",J395,0)</f>
        <v>0</v>
      </c>
      <c r="AY395" s="139">
        <f>IF(N395="sníž. přenesená",J395,0)</f>
        <v>0</v>
      </c>
      <c r="AZ395" s="139">
        <f>IF(N395="nulová",J395,0)</f>
        <v>0</v>
      </c>
      <c r="BA395" s="17" t="s">
        <v>75</v>
      </c>
      <c r="BB395" s="139">
        <f>ROUND(I395*H395,2)</f>
        <v>1715</v>
      </c>
      <c r="BC395" s="17" t="s">
        <v>146</v>
      </c>
      <c r="BD395" s="138" t="s">
        <v>490</v>
      </c>
    </row>
    <row r="396" spans="2:56" s="1" customFormat="1" ht="16.5" customHeight="1" x14ac:dyDescent="0.2">
      <c r="B396" s="127"/>
      <c r="C396" s="161" t="s">
        <v>519</v>
      </c>
      <c r="D396" s="161" t="s">
        <v>287</v>
      </c>
      <c r="E396" s="162" t="s">
        <v>818</v>
      </c>
      <c r="F396" s="163" t="s">
        <v>819</v>
      </c>
      <c r="G396" s="164" t="s">
        <v>425</v>
      </c>
      <c r="H396" s="165">
        <v>1</v>
      </c>
      <c r="I396" s="166">
        <v>2064</v>
      </c>
      <c r="J396" s="166">
        <f>ROUND(I396*H396,2)</f>
        <v>2064</v>
      </c>
      <c r="K396" s="163" t="s">
        <v>3</v>
      </c>
      <c r="L396" s="167"/>
      <c r="M396" s="168" t="s">
        <v>3</v>
      </c>
      <c r="N396" s="169" t="s">
        <v>39</v>
      </c>
      <c r="O396" s="136">
        <v>0</v>
      </c>
      <c r="P396" s="136">
        <f>O396*H396</f>
        <v>0</v>
      </c>
      <c r="Q396" s="136">
        <v>0</v>
      </c>
      <c r="R396" s="136">
        <f>Q396*H396</f>
        <v>0</v>
      </c>
      <c r="S396" s="136">
        <v>0</v>
      </c>
      <c r="T396" s="137">
        <f>S396*H396</f>
        <v>0</v>
      </c>
      <c r="AI396" s="138" t="s">
        <v>165</v>
      </c>
      <c r="AK396" s="138" t="s">
        <v>287</v>
      </c>
      <c r="AL396" s="138" t="s">
        <v>77</v>
      </c>
      <c r="AP396" s="17" t="s">
        <v>139</v>
      </c>
      <c r="AV396" s="139">
        <f>IF(N396="základní",J396,0)</f>
        <v>2064</v>
      </c>
      <c r="AW396" s="139">
        <f>IF(N396="snížená",J396,0)</f>
        <v>0</v>
      </c>
      <c r="AX396" s="139">
        <f>IF(N396="zákl. přenesená",J396,0)</f>
        <v>0</v>
      </c>
      <c r="AY396" s="139">
        <f>IF(N396="sníž. přenesená",J396,0)</f>
        <v>0</v>
      </c>
      <c r="AZ396" s="139">
        <f>IF(N396="nulová",J396,0)</f>
        <v>0</v>
      </c>
      <c r="BA396" s="17" t="s">
        <v>75</v>
      </c>
      <c r="BB396" s="139">
        <f>ROUND(I396*H396,2)</f>
        <v>2064</v>
      </c>
      <c r="BC396" s="17" t="s">
        <v>146</v>
      </c>
      <c r="BD396" s="138" t="s">
        <v>494</v>
      </c>
    </row>
    <row r="397" spans="2:56" s="1" customFormat="1" ht="24.15" customHeight="1" x14ac:dyDescent="0.2">
      <c r="B397" s="127"/>
      <c r="C397" s="128" t="s">
        <v>334</v>
      </c>
      <c r="D397" s="128" t="s">
        <v>141</v>
      </c>
      <c r="E397" s="129" t="s">
        <v>520</v>
      </c>
      <c r="F397" s="130" t="s">
        <v>521</v>
      </c>
      <c r="G397" s="131" t="s">
        <v>425</v>
      </c>
      <c r="H397" s="132">
        <v>2</v>
      </c>
      <c r="I397" s="133">
        <v>990</v>
      </c>
      <c r="J397" s="133">
        <f>ROUND(I397*H397,2)</f>
        <v>1980</v>
      </c>
      <c r="K397" s="130" t="s">
        <v>145</v>
      </c>
      <c r="L397" s="29"/>
      <c r="M397" s="134" t="s">
        <v>3</v>
      </c>
      <c r="N397" s="135" t="s">
        <v>39</v>
      </c>
      <c r="O397" s="136">
        <v>0.54900000000000004</v>
      </c>
      <c r="P397" s="136">
        <f>O397*H397</f>
        <v>1.0980000000000001</v>
      </c>
      <c r="Q397" s="136">
        <v>0.11241</v>
      </c>
      <c r="R397" s="136">
        <f>Q397*H397</f>
        <v>0.22481999999999999</v>
      </c>
      <c r="S397" s="136">
        <v>0</v>
      </c>
      <c r="T397" s="137">
        <f>S397*H397</f>
        <v>0</v>
      </c>
      <c r="AI397" s="138" t="s">
        <v>146</v>
      </c>
      <c r="AK397" s="138" t="s">
        <v>141</v>
      </c>
      <c r="AL397" s="138" t="s">
        <v>77</v>
      </c>
      <c r="AP397" s="17" t="s">
        <v>139</v>
      </c>
      <c r="AV397" s="139">
        <f>IF(N397="základní",J397,0)</f>
        <v>1980</v>
      </c>
      <c r="AW397" s="139">
        <f>IF(N397="snížená",J397,0)</f>
        <v>0</v>
      </c>
      <c r="AX397" s="139">
        <f>IF(N397="zákl. přenesená",J397,0)</f>
        <v>0</v>
      </c>
      <c r="AY397" s="139">
        <f>IF(N397="sníž. přenesená",J397,0)</f>
        <v>0</v>
      </c>
      <c r="AZ397" s="139">
        <f>IF(N397="nulová",J397,0)</f>
        <v>0</v>
      </c>
      <c r="BA397" s="17" t="s">
        <v>75</v>
      </c>
      <c r="BB397" s="139">
        <f>ROUND(I397*H397,2)</f>
        <v>1980</v>
      </c>
      <c r="BC397" s="17" t="s">
        <v>146</v>
      </c>
      <c r="BD397" s="138" t="s">
        <v>497</v>
      </c>
    </row>
    <row r="398" spans="2:56" s="1" customFormat="1" x14ac:dyDescent="0.2">
      <c r="B398" s="29"/>
      <c r="D398" s="140" t="s">
        <v>147</v>
      </c>
      <c r="F398" s="141" t="s">
        <v>523</v>
      </c>
      <c r="L398" s="29"/>
      <c r="M398" s="142"/>
      <c r="T398" s="49"/>
      <c r="AK398" s="17" t="s">
        <v>147</v>
      </c>
      <c r="AL398" s="17" t="s">
        <v>77</v>
      </c>
    </row>
    <row r="399" spans="2:56" s="1" customFormat="1" ht="21.75" customHeight="1" x14ac:dyDescent="0.2">
      <c r="B399" s="127"/>
      <c r="C399" s="161" t="s">
        <v>527</v>
      </c>
      <c r="D399" s="161" t="s">
        <v>287</v>
      </c>
      <c r="E399" s="162" t="s">
        <v>524</v>
      </c>
      <c r="F399" s="163" t="s">
        <v>525</v>
      </c>
      <c r="G399" s="164" t="s">
        <v>425</v>
      </c>
      <c r="H399" s="165">
        <v>2</v>
      </c>
      <c r="I399" s="166">
        <v>712</v>
      </c>
      <c r="J399" s="166">
        <f>ROUND(I399*H399,2)</f>
        <v>1424</v>
      </c>
      <c r="K399" s="163" t="s">
        <v>145</v>
      </c>
      <c r="L399" s="167"/>
      <c r="M399" s="168" t="s">
        <v>3</v>
      </c>
      <c r="N399" s="169" t="s">
        <v>39</v>
      </c>
      <c r="O399" s="136">
        <v>0</v>
      </c>
      <c r="P399" s="136">
        <f>O399*H399</f>
        <v>0</v>
      </c>
      <c r="Q399" s="136">
        <v>6.1000000000000004E-3</v>
      </c>
      <c r="R399" s="136">
        <f>Q399*H399</f>
        <v>1.2200000000000001E-2</v>
      </c>
      <c r="S399" s="136">
        <v>0</v>
      </c>
      <c r="T399" s="137">
        <f>S399*H399</f>
        <v>0</v>
      </c>
      <c r="AI399" s="138" t="s">
        <v>165</v>
      </c>
      <c r="AK399" s="138" t="s">
        <v>287</v>
      </c>
      <c r="AL399" s="138" t="s">
        <v>77</v>
      </c>
      <c r="AP399" s="17" t="s">
        <v>139</v>
      </c>
      <c r="AV399" s="139">
        <f>IF(N399="základní",J399,0)</f>
        <v>1424</v>
      </c>
      <c r="AW399" s="139">
        <f>IF(N399="snížená",J399,0)</f>
        <v>0</v>
      </c>
      <c r="AX399" s="139">
        <f>IF(N399="zákl. přenesená",J399,0)</f>
        <v>0</v>
      </c>
      <c r="AY399" s="139">
        <f>IF(N399="sníž. přenesená",J399,0)</f>
        <v>0</v>
      </c>
      <c r="AZ399" s="139">
        <f>IF(N399="nulová",J399,0)</f>
        <v>0</v>
      </c>
      <c r="BA399" s="17" t="s">
        <v>75</v>
      </c>
      <c r="BB399" s="139">
        <f>ROUND(I399*H399,2)</f>
        <v>1424</v>
      </c>
      <c r="BC399" s="17" t="s">
        <v>146</v>
      </c>
      <c r="BD399" s="138" t="s">
        <v>504</v>
      </c>
    </row>
    <row r="400" spans="2:56" s="1" customFormat="1" ht="16.5" customHeight="1" x14ac:dyDescent="0.2">
      <c r="B400" s="127"/>
      <c r="C400" s="161" t="s">
        <v>344</v>
      </c>
      <c r="D400" s="161" t="s">
        <v>287</v>
      </c>
      <c r="E400" s="162" t="s">
        <v>528</v>
      </c>
      <c r="F400" s="163" t="s">
        <v>529</v>
      </c>
      <c r="G400" s="164" t="s">
        <v>425</v>
      </c>
      <c r="H400" s="165">
        <v>2</v>
      </c>
      <c r="I400" s="166">
        <v>650</v>
      </c>
      <c r="J400" s="166">
        <f>ROUND(I400*H400,2)</f>
        <v>1300</v>
      </c>
      <c r="K400" s="163" t="s">
        <v>145</v>
      </c>
      <c r="L400" s="167"/>
      <c r="M400" s="168" t="s">
        <v>3</v>
      </c>
      <c r="N400" s="169" t="s">
        <v>39</v>
      </c>
      <c r="O400" s="136">
        <v>0</v>
      </c>
      <c r="P400" s="136">
        <f>O400*H400</f>
        <v>0</v>
      </c>
      <c r="Q400" s="136">
        <v>3.0000000000000001E-3</v>
      </c>
      <c r="R400" s="136">
        <f>Q400*H400</f>
        <v>6.0000000000000001E-3</v>
      </c>
      <c r="S400" s="136">
        <v>0</v>
      </c>
      <c r="T400" s="137">
        <f>S400*H400</f>
        <v>0</v>
      </c>
      <c r="AI400" s="138" t="s">
        <v>165</v>
      </c>
      <c r="AK400" s="138" t="s">
        <v>287</v>
      </c>
      <c r="AL400" s="138" t="s">
        <v>77</v>
      </c>
      <c r="AP400" s="17" t="s">
        <v>139</v>
      </c>
      <c r="AV400" s="139">
        <f>IF(N400="základní",J400,0)</f>
        <v>1300</v>
      </c>
      <c r="AW400" s="139">
        <f>IF(N400="snížená",J400,0)</f>
        <v>0</v>
      </c>
      <c r="AX400" s="139">
        <f>IF(N400="zákl. přenesená",J400,0)</f>
        <v>0</v>
      </c>
      <c r="AY400" s="139">
        <f>IF(N400="sníž. přenesená",J400,0)</f>
        <v>0</v>
      </c>
      <c r="AZ400" s="139">
        <f>IF(N400="nulová",J400,0)</f>
        <v>0</v>
      </c>
      <c r="BA400" s="17" t="s">
        <v>75</v>
      </c>
      <c r="BB400" s="139">
        <f>ROUND(I400*H400,2)</f>
        <v>1300</v>
      </c>
      <c r="BC400" s="17" t="s">
        <v>146</v>
      </c>
      <c r="BD400" s="138" t="s">
        <v>509</v>
      </c>
    </row>
    <row r="401" spans="2:56" s="1" customFormat="1" ht="16.5" customHeight="1" x14ac:dyDescent="0.2">
      <c r="B401" s="127"/>
      <c r="C401" s="161" t="s">
        <v>534</v>
      </c>
      <c r="D401" s="161" t="s">
        <v>287</v>
      </c>
      <c r="E401" s="162" t="s">
        <v>531</v>
      </c>
      <c r="F401" s="163" t="s">
        <v>532</v>
      </c>
      <c r="G401" s="164" t="s">
        <v>425</v>
      </c>
      <c r="H401" s="165">
        <v>2</v>
      </c>
      <c r="I401" s="166">
        <v>24</v>
      </c>
      <c r="J401" s="166">
        <f>ROUND(I401*H401,2)</f>
        <v>48</v>
      </c>
      <c r="K401" s="163" t="s">
        <v>145</v>
      </c>
      <c r="L401" s="167"/>
      <c r="M401" s="168" t="s">
        <v>3</v>
      </c>
      <c r="N401" s="169" t="s">
        <v>39</v>
      </c>
      <c r="O401" s="136">
        <v>0</v>
      </c>
      <c r="P401" s="136">
        <f>O401*H401</f>
        <v>0</v>
      </c>
      <c r="Q401" s="136">
        <v>1E-4</v>
      </c>
      <c r="R401" s="136">
        <f>Q401*H401</f>
        <v>2.0000000000000001E-4</v>
      </c>
      <c r="S401" s="136">
        <v>0</v>
      </c>
      <c r="T401" s="137">
        <f>S401*H401</f>
        <v>0</v>
      </c>
      <c r="AI401" s="138" t="s">
        <v>165</v>
      </c>
      <c r="AK401" s="138" t="s">
        <v>287</v>
      </c>
      <c r="AL401" s="138" t="s">
        <v>77</v>
      </c>
      <c r="AP401" s="17" t="s">
        <v>139</v>
      </c>
      <c r="AV401" s="139">
        <f>IF(N401="základní",J401,0)</f>
        <v>48</v>
      </c>
      <c r="AW401" s="139">
        <f>IF(N401="snížená",J401,0)</f>
        <v>0</v>
      </c>
      <c r="AX401" s="139">
        <f>IF(N401="zákl. přenesená",J401,0)</f>
        <v>0</v>
      </c>
      <c r="AY401" s="139">
        <f>IF(N401="sníž. přenesená",J401,0)</f>
        <v>0</v>
      </c>
      <c r="AZ401" s="139">
        <f>IF(N401="nulová",J401,0)</f>
        <v>0</v>
      </c>
      <c r="BA401" s="17" t="s">
        <v>75</v>
      </c>
      <c r="BB401" s="139">
        <f>ROUND(I401*H401,2)</f>
        <v>48</v>
      </c>
      <c r="BC401" s="17" t="s">
        <v>146</v>
      </c>
      <c r="BD401" s="138" t="s">
        <v>514</v>
      </c>
    </row>
    <row r="402" spans="2:56" s="1" customFormat="1" ht="21.75" customHeight="1" x14ac:dyDescent="0.2">
      <c r="B402" s="127"/>
      <c r="C402" s="161" t="s">
        <v>348</v>
      </c>
      <c r="D402" s="161" t="s">
        <v>287</v>
      </c>
      <c r="E402" s="162" t="s">
        <v>535</v>
      </c>
      <c r="F402" s="163" t="s">
        <v>536</v>
      </c>
      <c r="G402" s="164" t="s">
        <v>425</v>
      </c>
      <c r="H402" s="165">
        <v>4</v>
      </c>
      <c r="I402" s="166">
        <v>84</v>
      </c>
      <c r="J402" s="166">
        <f>ROUND(I402*H402,2)</f>
        <v>336</v>
      </c>
      <c r="K402" s="163" t="s">
        <v>145</v>
      </c>
      <c r="L402" s="167"/>
      <c r="M402" s="168" t="s">
        <v>3</v>
      </c>
      <c r="N402" s="169" t="s">
        <v>39</v>
      </c>
      <c r="O402" s="136">
        <v>0</v>
      </c>
      <c r="P402" s="136">
        <f>O402*H402</f>
        <v>0</v>
      </c>
      <c r="Q402" s="136">
        <v>3.5E-4</v>
      </c>
      <c r="R402" s="136">
        <f>Q402*H402</f>
        <v>1.4E-3</v>
      </c>
      <c r="S402" s="136">
        <v>0</v>
      </c>
      <c r="T402" s="137">
        <f>S402*H402</f>
        <v>0</v>
      </c>
      <c r="AI402" s="138" t="s">
        <v>165</v>
      </c>
      <c r="AK402" s="138" t="s">
        <v>287</v>
      </c>
      <c r="AL402" s="138" t="s">
        <v>77</v>
      </c>
      <c r="AP402" s="17" t="s">
        <v>139</v>
      </c>
      <c r="AV402" s="139">
        <f>IF(N402="základní",J402,0)</f>
        <v>336</v>
      </c>
      <c r="AW402" s="139">
        <f>IF(N402="snížená",J402,0)</f>
        <v>0</v>
      </c>
      <c r="AX402" s="139">
        <f>IF(N402="zákl. přenesená",J402,0)</f>
        <v>0</v>
      </c>
      <c r="AY402" s="139">
        <f>IF(N402="sníž. přenesená",J402,0)</f>
        <v>0</v>
      </c>
      <c r="AZ402" s="139">
        <f>IF(N402="nulová",J402,0)</f>
        <v>0</v>
      </c>
      <c r="BA402" s="17" t="s">
        <v>75</v>
      </c>
      <c r="BB402" s="139">
        <f>ROUND(I402*H402,2)</f>
        <v>336</v>
      </c>
      <c r="BC402" s="17" t="s">
        <v>146</v>
      </c>
      <c r="BD402" s="138" t="s">
        <v>820</v>
      </c>
    </row>
    <row r="403" spans="2:56" s="1" customFormat="1" ht="24.15" customHeight="1" x14ac:dyDescent="0.2">
      <c r="B403" s="127"/>
      <c r="C403" s="128" t="s">
        <v>544</v>
      </c>
      <c r="D403" s="128" t="s">
        <v>141</v>
      </c>
      <c r="E403" s="129" t="s">
        <v>538</v>
      </c>
      <c r="F403" s="130" t="s">
        <v>539</v>
      </c>
      <c r="G403" s="131" t="s">
        <v>180</v>
      </c>
      <c r="H403" s="132">
        <v>134</v>
      </c>
      <c r="I403" s="133">
        <v>37</v>
      </c>
      <c r="J403" s="133">
        <f>ROUND(I403*H403,2)</f>
        <v>4958</v>
      </c>
      <c r="K403" s="130" t="s">
        <v>145</v>
      </c>
      <c r="L403" s="29"/>
      <c r="M403" s="134" t="s">
        <v>3</v>
      </c>
      <c r="N403" s="135" t="s">
        <v>39</v>
      </c>
      <c r="O403" s="136">
        <v>3.0000000000000001E-3</v>
      </c>
      <c r="P403" s="136">
        <f>O403*H403</f>
        <v>0.40200000000000002</v>
      </c>
      <c r="Q403" s="136">
        <v>2.0000000000000001E-4</v>
      </c>
      <c r="R403" s="136">
        <f>Q403*H403</f>
        <v>2.6800000000000001E-2</v>
      </c>
      <c r="S403" s="136">
        <v>0</v>
      </c>
      <c r="T403" s="137">
        <f>S403*H403</f>
        <v>0</v>
      </c>
      <c r="AI403" s="138" t="s">
        <v>146</v>
      </c>
      <c r="AK403" s="138" t="s">
        <v>141</v>
      </c>
      <c r="AL403" s="138" t="s">
        <v>77</v>
      </c>
      <c r="AP403" s="17" t="s">
        <v>139</v>
      </c>
      <c r="AV403" s="139">
        <f>IF(N403="základní",J403,0)</f>
        <v>4958</v>
      </c>
      <c r="AW403" s="139">
        <f>IF(N403="snížená",J403,0)</f>
        <v>0</v>
      </c>
      <c r="AX403" s="139">
        <f>IF(N403="zákl. přenesená",J403,0)</f>
        <v>0</v>
      </c>
      <c r="AY403" s="139">
        <f>IF(N403="sníž. přenesená",J403,0)</f>
        <v>0</v>
      </c>
      <c r="AZ403" s="139">
        <f>IF(N403="nulová",J403,0)</f>
        <v>0</v>
      </c>
      <c r="BA403" s="17" t="s">
        <v>75</v>
      </c>
      <c r="BB403" s="139">
        <f>ROUND(I403*H403,2)</f>
        <v>4958</v>
      </c>
      <c r="BC403" s="17" t="s">
        <v>146</v>
      </c>
      <c r="BD403" s="138" t="s">
        <v>522</v>
      </c>
    </row>
    <row r="404" spans="2:56" s="1" customFormat="1" x14ac:dyDescent="0.2">
      <c r="B404" s="29"/>
      <c r="D404" s="140" t="s">
        <v>147</v>
      </c>
      <c r="F404" s="141" t="s">
        <v>541</v>
      </c>
      <c r="L404" s="29"/>
      <c r="M404" s="142"/>
      <c r="T404" s="49"/>
      <c r="AK404" s="17" t="s">
        <v>147</v>
      </c>
      <c r="AL404" s="17" t="s">
        <v>77</v>
      </c>
    </row>
    <row r="405" spans="2:56" s="14" customFormat="1" x14ac:dyDescent="0.2">
      <c r="B405" s="156"/>
      <c r="D405" s="144" t="s">
        <v>149</v>
      </c>
      <c r="E405" s="157" t="s">
        <v>3</v>
      </c>
      <c r="F405" s="158" t="s">
        <v>542</v>
      </c>
      <c r="H405" s="157" t="s">
        <v>3</v>
      </c>
      <c r="L405" s="156"/>
      <c r="M405" s="159"/>
      <c r="T405" s="160"/>
      <c r="AK405" s="157" t="s">
        <v>149</v>
      </c>
      <c r="AL405" s="157" t="s">
        <v>77</v>
      </c>
      <c r="AM405" s="14" t="s">
        <v>75</v>
      </c>
      <c r="AN405" s="14" t="s">
        <v>30</v>
      </c>
      <c r="AO405" s="14" t="s">
        <v>68</v>
      </c>
      <c r="AP405" s="157" t="s">
        <v>139</v>
      </c>
    </row>
    <row r="406" spans="2:56" s="12" customFormat="1" x14ac:dyDescent="0.2">
      <c r="B406" s="143"/>
      <c r="D406" s="144" t="s">
        <v>149</v>
      </c>
      <c r="E406" s="145" t="s">
        <v>3</v>
      </c>
      <c r="F406" s="146" t="s">
        <v>821</v>
      </c>
      <c r="H406" s="147">
        <v>134</v>
      </c>
      <c r="L406" s="143"/>
      <c r="M406" s="148"/>
      <c r="T406" s="149"/>
      <c r="AK406" s="145" t="s">
        <v>149</v>
      </c>
      <c r="AL406" s="145" t="s">
        <v>77</v>
      </c>
      <c r="AM406" s="12" t="s">
        <v>77</v>
      </c>
      <c r="AN406" s="12" t="s">
        <v>30</v>
      </c>
      <c r="AO406" s="12" t="s">
        <v>68</v>
      </c>
      <c r="AP406" s="145" t="s">
        <v>139</v>
      </c>
    </row>
    <row r="407" spans="2:56" s="13" customFormat="1" x14ac:dyDescent="0.2">
      <c r="B407" s="150"/>
      <c r="D407" s="144" t="s">
        <v>149</v>
      </c>
      <c r="E407" s="151" t="s">
        <v>3</v>
      </c>
      <c r="F407" s="152" t="s">
        <v>151</v>
      </c>
      <c r="H407" s="153">
        <v>134</v>
      </c>
      <c r="L407" s="150"/>
      <c r="M407" s="154"/>
      <c r="T407" s="155"/>
      <c r="AK407" s="151" t="s">
        <v>149</v>
      </c>
      <c r="AL407" s="151" t="s">
        <v>77</v>
      </c>
      <c r="AM407" s="13" t="s">
        <v>146</v>
      </c>
      <c r="AN407" s="13" t="s">
        <v>30</v>
      </c>
      <c r="AO407" s="13" t="s">
        <v>75</v>
      </c>
      <c r="AP407" s="151" t="s">
        <v>139</v>
      </c>
    </row>
    <row r="408" spans="2:56" s="1" customFormat="1" ht="66.75" customHeight="1" x14ac:dyDescent="0.2">
      <c r="B408" s="127"/>
      <c r="C408" s="128" t="s">
        <v>354</v>
      </c>
      <c r="D408" s="128" t="s">
        <v>141</v>
      </c>
      <c r="E408" s="129" t="s">
        <v>545</v>
      </c>
      <c r="F408" s="130" t="s">
        <v>546</v>
      </c>
      <c r="G408" s="131" t="s">
        <v>180</v>
      </c>
      <c r="H408" s="132">
        <v>57.92</v>
      </c>
      <c r="I408" s="133">
        <v>120</v>
      </c>
      <c r="J408" s="133">
        <f>ROUND(I408*H408,2)</f>
        <v>6950.4</v>
      </c>
      <c r="K408" s="130" t="s">
        <v>145</v>
      </c>
      <c r="L408" s="29"/>
      <c r="M408" s="134" t="s">
        <v>3</v>
      </c>
      <c r="N408" s="135" t="s">
        <v>39</v>
      </c>
      <c r="O408" s="136">
        <v>0.13600000000000001</v>
      </c>
      <c r="P408" s="136">
        <f>O408*H408</f>
        <v>7.8771200000000006</v>
      </c>
      <c r="Q408" s="136">
        <v>8.0879999999999994E-2</v>
      </c>
      <c r="R408" s="136">
        <f>Q408*H408</f>
        <v>4.6845695999999997</v>
      </c>
      <c r="S408" s="136">
        <v>0</v>
      </c>
      <c r="T408" s="137">
        <f>S408*H408</f>
        <v>0</v>
      </c>
      <c r="AI408" s="138" t="s">
        <v>146</v>
      </c>
      <c r="AK408" s="138" t="s">
        <v>141</v>
      </c>
      <c r="AL408" s="138" t="s">
        <v>77</v>
      </c>
      <c r="AP408" s="17" t="s">
        <v>139</v>
      </c>
      <c r="AV408" s="139">
        <f>IF(N408="základní",J408,0)</f>
        <v>6950.4</v>
      </c>
      <c r="AW408" s="139">
        <f>IF(N408="snížená",J408,0)</f>
        <v>0</v>
      </c>
      <c r="AX408" s="139">
        <f>IF(N408="zákl. přenesená",J408,0)</f>
        <v>0</v>
      </c>
      <c r="AY408" s="139">
        <f>IF(N408="sníž. přenesená",J408,0)</f>
        <v>0</v>
      </c>
      <c r="AZ408" s="139">
        <f>IF(N408="nulová",J408,0)</f>
        <v>0</v>
      </c>
      <c r="BA408" s="17" t="s">
        <v>75</v>
      </c>
      <c r="BB408" s="139">
        <f>ROUND(I408*H408,2)</f>
        <v>6950.4</v>
      </c>
      <c r="BC408" s="17" t="s">
        <v>146</v>
      </c>
      <c r="BD408" s="138" t="s">
        <v>526</v>
      </c>
    </row>
    <row r="409" spans="2:56" s="1" customFormat="1" x14ac:dyDescent="0.2">
      <c r="B409" s="29"/>
      <c r="D409" s="140" t="s">
        <v>147</v>
      </c>
      <c r="F409" s="141" t="s">
        <v>548</v>
      </c>
      <c r="L409" s="29"/>
      <c r="M409" s="142"/>
      <c r="T409" s="49"/>
      <c r="AK409" s="17" t="s">
        <v>147</v>
      </c>
      <c r="AL409" s="17" t="s">
        <v>77</v>
      </c>
    </row>
    <row r="410" spans="2:56" s="12" customFormat="1" x14ac:dyDescent="0.2">
      <c r="B410" s="143"/>
      <c r="D410" s="144" t="s">
        <v>149</v>
      </c>
      <c r="E410" s="145" t="s">
        <v>3</v>
      </c>
      <c r="F410" s="146" t="s">
        <v>822</v>
      </c>
      <c r="H410" s="147">
        <v>57.92</v>
      </c>
      <c r="L410" s="143"/>
      <c r="M410" s="148"/>
      <c r="T410" s="149"/>
      <c r="AK410" s="145" t="s">
        <v>149</v>
      </c>
      <c r="AL410" s="145" t="s">
        <v>77</v>
      </c>
      <c r="AM410" s="12" t="s">
        <v>77</v>
      </c>
      <c r="AN410" s="12" t="s">
        <v>30</v>
      </c>
      <c r="AO410" s="12" t="s">
        <v>68</v>
      </c>
      <c r="AP410" s="145" t="s">
        <v>139</v>
      </c>
    </row>
    <row r="411" spans="2:56" s="13" customFormat="1" x14ac:dyDescent="0.2">
      <c r="B411" s="150"/>
      <c r="D411" s="144" t="s">
        <v>149</v>
      </c>
      <c r="E411" s="151" t="s">
        <v>3</v>
      </c>
      <c r="F411" s="152" t="s">
        <v>151</v>
      </c>
      <c r="H411" s="153">
        <v>57.92</v>
      </c>
      <c r="L411" s="150"/>
      <c r="M411" s="154"/>
      <c r="T411" s="155"/>
      <c r="AK411" s="151" t="s">
        <v>149</v>
      </c>
      <c r="AL411" s="151" t="s">
        <v>77</v>
      </c>
      <c r="AM411" s="13" t="s">
        <v>146</v>
      </c>
      <c r="AN411" s="13" t="s">
        <v>30</v>
      </c>
      <c r="AO411" s="13" t="s">
        <v>75</v>
      </c>
      <c r="AP411" s="151" t="s">
        <v>139</v>
      </c>
    </row>
    <row r="412" spans="2:56" s="1" customFormat="1" ht="16.5" customHeight="1" x14ac:dyDescent="0.2">
      <c r="B412" s="127"/>
      <c r="C412" s="161" t="s">
        <v>555</v>
      </c>
      <c r="D412" s="161" t="s">
        <v>287</v>
      </c>
      <c r="E412" s="162" t="s">
        <v>550</v>
      </c>
      <c r="F412" s="163" t="s">
        <v>551</v>
      </c>
      <c r="G412" s="164" t="s">
        <v>180</v>
      </c>
      <c r="H412" s="165">
        <v>59.078000000000003</v>
      </c>
      <c r="I412" s="166">
        <v>210</v>
      </c>
      <c r="J412" s="166">
        <f>ROUND(I412*H412,2)</f>
        <v>12406.38</v>
      </c>
      <c r="K412" s="163" t="s">
        <v>145</v>
      </c>
      <c r="L412" s="167"/>
      <c r="M412" s="168" t="s">
        <v>3</v>
      </c>
      <c r="N412" s="169" t="s">
        <v>39</v>
      </c>
      <c r="O412" s="136">
        <v>0</v>
      </c>
      <c r="P412" s="136">
        <f>O412*H412</f>
        <v>0</v>
      </c>
      <c r="Q412" s="136">
        <v>5.6000000000000001E-2</v>
      </c>
      <c r="R412" s="136">
        <f>Q412*H412</f>
        <v>3.3083680000000002</v>
      </c>
      <c r="S412" s="136">
        <v>0</v>
      </c>
      <c r="T412" s="137">
        <f>S412*H412</f>
        <v>0</v>
      </c>
      <c r="AI412" s="138" t="s">
        <v>165</v>
      </c>
      <c r="AK412" s="138" t="s">
        <v>287</v>
      </c>
      <c r="AL412" s="138" t="s">
        <v>77</v>
      </c>
      <c r="AP412" s="17" t="s">
        <v>139</v>
      </c>
      <c r="AV412" s="139">
        <f>IF(N412="základní",J412,0)</f>
        <v>12406.38</v>
      </c>
      <c r="AW412" s="139">
        <f>IF(N412="snížená",J412,0)</f>
        <v>0</v>
      </c>
      <c r="AX412" s="139">
        <f>IF(N412="zákl. přenesená",J412,0)</f>
        <v>0</v>
      </c>
      <c r="AY412" s="139">
        <f>IF(N412="sníž. přenesená",J412,0)</f>
        <v>0</v>
      </c>
      <c r="AZ412" s="139">
        <f>IF(N412="nulová",J412,0)</f>
        <v>0</v>
      </c>
      <c r="BA412" s="17" t="s">
        <v>75</v>
      </c>
      <c r="BB412" s="139">
        <f>ROUND(I412*H412,2)</f>
        <v>12406.38</v>
      </c>
      <c r="BC412" s="17" t="s">
        <v>146</v>
      </c>
      <c r="BD412" s="138" t="s">
        <v>530</v>
      </c>
    </row>
    <row r="413" spans="2:56" s="12" customFormat="1" x14ac:dyDescent="0.2">
      <c r="B413" s="143"/>
      <c r="D413" s="144" t="s">
        <v>149</v>
      </c>
      <c r="E413" s="145" t="s">
        <v>3</v>
      </c>
      <c r="F413" s="146" t="s">
        <v>823</v>
      </c>
      <c r="H413" s="147">
        <v>57.92</v>
      </c>
      <c r="L413" s="143"/>
      <c r="M413" s="148"/>
      <c r="T413" s="149"/>
      <c r="AK413" s="145" t="s">
        <v>149</v>
      </c>
      <c r="AL413" s="145" t="s">
        <v>77</v>
      </c>
      <c r="AM413" s="12" t="s">
        <v>77</v>
      </c>
      <c r="AN413" s="12" t="s">
        <v>30</v>
      </c>
      <c r="AO413" s="12" t="s">
        <v>68</v>
      </c>
      <c r="AP413" s="145" t="s">
        <v>139</v>
      </c>
    </row>
    <row r="414" spans="2:56" s="13" customFormat="1" x14ac:dyDescent="0.2">
      <c r="B414" s="150"/>
      <c r="D414" s="144" t="s">
        <v>149</v>
      </c>
      <c r="E414" s="151" t="s">
        <v>3</v>
      </c>
      <c r="F414" s="152" t="s">
        <v>151</v>
      </c>
      <c r="H414" s="153">
        <v>57.92</v>
      </c>
      <c r="L414" s="150"/>
      <c r="M414" s="154"/>
      <c r="T414" s="155"/>
      <c r="AK414" s="151" t="s">
        <v>149</v>
      </c>
      <c r="AL414" s="151" t="s">
        <v>77</v>
      </c>
      <c r="AM414" s="13" t="s">
        <v>146</v>
      </c>
      <c r="AN414" s="13" t="s">
        <v>30</v>
      </c>
      <c r="AO414" s="13" t="s">
        <v>75</v>
      </c>
      <c r="AP414" s="151" t="s">
        <v>139</v>
      </c>
    </row>
    <row r="415" spans="2:56" s="12" customFormat="1" x14ac:dyDescent="0.2">
      <c r="B415" s="143"/>
      <c r="D415" s="144" t="s">
        <v>149</v>
      </c>
      <c r="F415" s="146" t="s">
        <v>824</v>
      </c>
      <c r="H415" s="147">
        <v>59.078000000000003</v>
      </c>
      <c r="L415" s="143"/>
      <c r="M415" s="148"/>
      <c r="T415" s="149"/>
      <c r="AK415" s="145" t="s">
        <v>149</v>
      </c>
      <c r="AL415" s="145" t="s">
        <v>77</v>
      </c>
      <c r="AM415" s="12" t="s">
        <v>77</v>
      </c>
      <c r="AN415" s="12" t="s">
        <v>4</v>
      </c>
      <c r="AO415" s="12" t="s">
        <v>75</v>
      </c>
      <c r="AP415" s="145" t="s">
        <v>139</v>
      </c>
    </row>
    <row r="416" spans="2:56" s="1" customFormat="1" ht="37.950000000000003" customHeight="1" x14ac:dyDescent="0.2">
      <c r="B416" s="127"/>
      <c r="C416" s="128" t="s">
        <v>359</v>
      </c>
      <c r="D416" s="128" t="s">
        <v>141</v>
      </c>
      <c r="E416" s="129" t="s">
        <v>556</v>
      </c>
      <c r="F416" s="130" t="s">
        <v>557</v>
      </c>
      <c r="G416" s="131" t="s">
        <v>180</v>
      </c>
      <c r="H416" s="132">
        <v>115.84</v>
      </c>
      <c r="I416" s="133">
        <v>12</v>
      </c>
      <c r="J416" s="133">
        <f>ROUND(I416*H416,2)</f>
        <v>1390.08</v>
      </c>
      <c r="K416" s="130" t="s">
        <v>145</v>
      </c>
      <c r="L416" s="29"/>
      <c r="M416" s="134" t="s">
        <v>3</v>
      </c>
      <c r="N416" s="135" t="s">
        <v>39</v>
      </c>
      <c r="O416" s="136">
        <v>1.6E-2</v>
      </c>
      <c r="P416" s="136">
        <f>O416*H416</f>
        <v>1.8534400000000002</v>
      </c>
      <c r="Q416" s="136">
        <v>0</v>
      </c>
      <c r="R416" s="136">
        <f>Q416*H416</f>
        <v>0</v>
      </c>
      <c r="S416" s="136">
        <v>0</v>
      </c>
      <c r="T416" s="137">
        <f>S416*H416</f>
        <v>0</v>
      </c>
      <c r="AI416" s="138" t="s">
        <v>146</v>
      </c>
      <c r="AK416" s="138" t="s">
        <v>141</v>
      </c>
      <c r="AL416" s="138" t="s">
        <v>77</v>
      </c>
      <c r="AP416" s="17" t="s">
        <v>139</v>
      </c>
      <c r="AV416" s="139">
        <f>IF(N416="základní",J416,0)</f>
        <v>1390.08</v>
      </c>
      <c r="AW416" s="139">
        <f>IF(N416="snížená",J416,0)</f>
        <v>0</v>
      </c>
      <c r="AX416" s="139">
        <f>IF(N416="zákl. přenesená",J416,0)</f>
        <v>0</v>
      </c>
      <c r="AY416" s="139">
        <f>IF(N416="sníž. přenesená",J416,0)</f>
        <v>0</v>
      </c>
      <c r="AZ416" s="139">
        <f>IF(N416="nulová",J416,0)</f>
        <v>0</v>
      </c>
      <c r="BA416" s="17" t="s">
        <v>75</v>
      </c>
      <c r="BB416" s="139">
        <f>ROUND(I416*H416,2)</f>
        <v>1390.08</v>
      </c>
      <c r="BC416" s="17" t="s">
        <v>146</v>
      </c>
      <c r="BD416" s="138" t="s">
        <v>533</v>
      </c>
    </row>
    <row r="417" spans="2:56" s="1" customFormat="1" x14ac:dyDescent="0.2">
      <c r="B417" s="29"/>
      <c r="D417" s="140" t="s">
        <v>147</v>
      </c>
      <c r="F417" s="141" t="s">
        <v>559</v>
      </c>
      <c r="L417" s="29"/>
      <c r="M417" s="142"/>
      <c r="T417" s="49"/>
      <c r="AK417" s="17" t="s">
        <v>147</v>
      </c>
      <c r="AL417" s="17" t="s">
        <v>77</v>
      </c>
    </row>
    <row r="418" spans="2:56" s="12" customFormat="1" x14ac:dyDescent="0.2">
      <c r="B418" s="143"/>
      <c r="D418" s="144" t="s">
        <v>149</v>
      </c>
      <c r="E418" s="145" t="s">
        <v>3</v>
      </c>
      <c r="F418" s="146" t="s">
        <v>825</v>
      </c>
      <c r="H418" s="147">
        <v>115.84</v>
      </c>
      <c r="L418" s="143"/>
      <c r="M418" s="148"/>
      <c r="T418" s="149"/>
      <c r="AK418" s="145" t="s">
        <v>149</v>
      </c>
      <c r="AL418" s="145" t="s">
        <v>77</v>
      </c>
      <c r="AM418" s="12" t="s">
        <v>77</v>
      </c>
      <c r="AN418" s="12" t="s">
        <v>30</v>
      </c>
      <c r="AO418" s="12" t="s">
        <v>68</v>
      </c>
      <c r="AP418" s="145" t="s">
        <v>139</v>
      </c>
    </row>
    <row r="419" spans="2:56" s="13" customFormat="1" x14ac:dyDescent="0.2">
      <c r="B419" s="150"/>
      <c r="D419" s="144" t="s">
        <v>149</v>
      </c>
      <c r="E419" s="151" t="s">
        <v>3</v>
      </c>
      <c r="F419" s="152" t="s">
        <v>151</v>
      </c>
      <c r="H419" s="153">
        <v>115.84</v>
      </c>
      <c r="L419" s="150"/>
      <c r="M419" s="154"/>
      <c r="T419" s="155"/>
      <c r="AK419" s="151" t="s">
        <v>149</v>
      </c>
      <c r="AL419" s="151" t="s">
        <v>77</v>
      </c>
      <c r="AM419" s="13" t="s">
        <v>146</v>
      </c>
      <c r="AN419" s="13" t="s">
        <v>30</v>
      </c>
      <c r="AO419" s="13" t="s">
        <v>75</v>
      </c>
      <c r="AP419" s="151" t="s">
        <v>139</v>
      </c>
    </row>
    <row r="420" spans="2:56" s="1" customFormat="1" ht="49.2" customHeight="1" x14ac:dyDescent="0.2">
      <c r="B420" s="127"/>
      <c r="C420" s="128" t="s">
        <v>567</v>
      </c>
      <c r="D420" s="128" t="s">
        <v>141</v>
      </c>
      <c r="E420" s="129" t="s">
        <v>560</v>
      </c>
      <c r="F420" s="130" t="s">
        <v>561</v>
      </c>
      <c r="G420" s="131" t="s">
        <v>180</v>
      </c>
      <c r="H420" s="132">
        <v>111.76</v>
      </c>
      <c r="I420" s="133">
        <v>298</v>
      </c>
      <c r="J420" s="133">
        <f>ROUND(I420*H420,2)</f>
        <v>33304.480000000003</v>
      </c>
      <c r="K420" s="130" t="s">
        <v>145</v>
      </c>
      <c r="L420" s="29"/>
      <c r="M420" s="134" t="s">
        <v>3</v>
      </c>
      <c r="N420" s="135" t="s">
        <v>39</v>
      </c>
      <c r="O420" s="136">
        <v>0.26800000000000002</v>
      </c>
      <c r="P420" s="136">
        <f>O420*H420</f>
        <v>29.951680000000003</v>
      </c>
      <c r="Q420" s="136">
        <v>0.15540000000000001</v>
      </c>
      <c r="R420" s="136">
        <f>Q420*H420</f>
        <v>17.367504</v>
      </c>
      <c r="S420" s="136">
        <v>0</v>
      </c>
      <c r="T420" s="137">
        <f>S420*H420</f>
        <v>0</v>
      </c>
      <c r="AI420" s="138" t="s">
        <v>146</v>
      </c>
      <c r="AK420" s="138" t="s">
        <v>141</v>
      </c>
      <c r="AL420" s="138" t="s">
        <v>77</v>
      </c>
      <c r="AP420" s="17" t="s">
        <v>139</v>
      </c>
      <c r="AV420" s="139">
        <f>IF(N420="základní",J420,0)</f>
        <v>33304.480000000003</v>
      </c>
      <c r="AW420" s="139">
        <f>IF(N420="snížená",J420,0)</f>
        <v>0</v>
      </c>
      <c r="AX420" s="139">
        <f>IF(N420="zákl. přenesená",J420,0)</f>
        <v>0</v>
      </c>
      <c r="AY420" s="139">
        <f>IF(N420="sníž. přenesená",J420,0)</f>
        <v>0</v>
      </c>
      <c r="AZ420" s="139">
        <f>IF(N420="nulová",J420,0)</f>
        <v>0</v>
      </c>
      <c r="BA420" s="17" t="s">
        <v>75</v>
      </c>
      <c r="BB420" s="139">
        <f>ROUND(I420*H420,2)</f>
        <v>33304.480000000003</v>
      </c>
      <c r="BC420" s="17" t="s">
        <v>146</v>
      </c>
      <c r="BD420" s="138" t="s">
        <v>537</v>
      </c>
    </row>
    <row r="421" spans="2:56" s="1" customFormat="1" x14ac:dyDescent="0.2">
      <c r="B421" s="29"/>
      <c r="D421" s="140" t="s">
        <v>147</v>
      </c>
      <c r="F421" s="141" t="s">
        <v>563</v>
      </c>
      <c r="L421" s="29"/>
      <c r="M421" s="142"/>
      <c r="T421" s="49"/>
      <c r="AK421" s="17" t="s">
        <v>147</v>
      </c>
      <c r="AL421" s="17" t="s">
        <v>77</v>
      </c>
    </row>
    <row r="422" spans="2:56" s="12" customFormat="1" ht="30.6" x14ac:dyDescent="0.2">
      <c r="B422" s="143"/>
      <c r="D422" s="144" t="s">
        <v>149</v>
      </c>
      <c r="E422" s="145" t="s">
        <v>3</v>
      </c>
      <c r="F422" s="146" t="s">
        <v>826</v>
      </c>
      <c r="H422" s="147">
        <v>98.43</v>
      </c>
      <c r="L422" s="143"/>
      <c r="M422" s="148"/>
      <c r="T422" s="149"/>
      <c r="AK422" s="145" t="s">
        <v>149</v>
      </c>
      <c r="AL422" s="145" t="s">
        <v>77</v>
      </c>
      <c r="AM422" s="12" t="s">
        <v>77</v>
      </c>
      <c r="AN422" s="12" t="s">
        <v>30</v>
      </c>
      <c r="AO422" s="12" t="s">
        <v>68</v>
      </c>
      <c r="AP422" s="145" t="s">
        <v>139</v>
      </c>
    </row>
    <row r="423" spans="2:56" s="12" customFormat="1" ht="20.399999999999999" x14ac:dyDescent="0.2">
      <c r="B423" s="143"/>
      <c r="D423" s="144" t="s">
        <v>149</v>
      </c>
      <c r="E423" s="145" t="s">
        <v>3</v>
      </c>
      <c r="F423" s="146" t="s">
        <v>827</v>
      </c>
      <c r="H423" s="147">
        <v>9.33</v>
      </c>
      <c r="L423" s="143"/>
      <c r="M423" s="148"/>
      <c r="T423" s="149"/>
      <c r="AK423" s="145" t="s">
        <v>149</v>
      </c>
      <c r="AL423" s="145" t="s">
        <v>77</v>
      </c>
      <c r="AM423" s="12" t="s">
        <v>77</v>
      </c>
      <c r="AN423" s="12" t="s">
        <v>30</v>
      </c>
      <c r="AO423" s="12" t="s">
        <v>68</v>
      </c>
      <c r="AP423" s="145" t="s">
        <v>139</v>
      </c>
    </row>
    <row r="424" spans="2:56" s="12" customFormat="1" x14ac:dyDescent="0.2">
      <c r="B424" s="143"/>
      <c r="D424" s="144" t="s">
        <v>149</v>
      </c>
      <c r="E424" s="145" t="s">
        <v>3</v>
      </c>
      <c r="F424" s="146" t="s">
        <v>828</v>
      </c>
      <c r="H424" s="147">
        <v>4</v>
      </c>
      <c r="L424" s="143"/>
      <c r="M424" s="148"/>
      <c r="T424" s="149"/>
      <c r="AK424" s="145" t="s">
        <v>149</v>
      </c>
      <c r="AL424" s="145" t="s">
        <v>77</v>
      </c>
      <c r="AM424" s="12" t="s">
        <v>77</v>
      </c>
      <c r="AN424" s="12" t="s">
        <v>30</v>
      </c>
      <c r="AO424" s="12" t="s">
        <v>68</v>
      </c>
      <c r="AP424" s="145" t="s">
        <v>139</v>
      </c>
    </row>
    <row r="425" spans="2:56" s="13" customFormat="1" x14ac:dyDescent="0.2">
      <c r="B425" s="150"/>
      <c r="D425" s="144" t="s">
        <v>149</v>
      </c>
      <c r="E425" s="151" t="s">
        <v>3</v>
      </c>
      <c r="F425" s="152" t="s">
        <v>151</v>
      </c>
      <c r="H425" s="153">
        <v>111.76</v>
      </c>
      <c r="L425" s="150"/>
      <c r="M425" s="154"/>
      <c r="T425" s="155"/>
      <c r="AK425" s="151" t="s">
        <v>149</v>
      </c>
      <c r="AL425" s="151" t="s">
        <v>77</v>
      </c>
      <c r="AM425" s="13" t="s">
        <v>146</v>
      </c>
      <c r="AN425" s="13" t="s">
        <v>30</v>
      </c>
      <c r="AO425" s="13" t="s">
        <v>75</v>
      </c>
      <c r="AP425" s="151" t="s">
        <v>139</v>
      </c>
    </row>
    <row r="426" spans="2:56" s="1" customFormat="1" ht="16.5" customHeight="1" x14ac:dyDescent="0.2">
      <c r="B426" s="127"/>
      <c r="C426" s="161" t="s">
        <v>364</v>
      </c>
      <c r="D426" s="161" t="s">
        <v>287</v>
      </c>
      <c r="E426" s="162" t="s">
        <v>568</v>
      </c>
      <c r="F426" s="163" t="s">
        <v>569</v>
      </c>
      <c r="G426" s="164" t="s">
        <v>180</v>
      </c>
      <c r="H426" s="165">
        <v>98.43</v>
      </c>
      <c r="I426" s="166">
        <v>236</v>
      </c>
      <c r="J426" s="166">
        <f>ROUND(I426*H426,2)</f>
        <v>23229.48</v>
      </c>
      <c r="K426" s="163" t="s">
        <v>145</v>
      </c>
      <c r="L426" s="167"/>
      <c r="M426" s="168" t="s">
        <v>3</v>
      </c>
      <c r="N426" s="169" t="s">
        <v>39</v>
      </c>
      <c r="O426" s="136">
        <v>0</v>
      </c>
      <c r="P426" s="136">
        <f>O426*H426</f>
        <v>0</v>
      </c>
      <c r="Q426" s="136">
        <v>8.5000000000000006E-2</v>
      </c>
      <c r="R426" s="136">
        <f>Q426*H426</f>
        <v>8.3665500000000019</v>
      </c>
      <c r="S426" s="136">
        <v>0</v>
      </c>
      <c r="T426" s="137">
        <f>S426*H426</f>
        <v>0</v>
      </c>
      <c r="AI426" s="138" t="s">
        <v>165</v>
      </c>
      <c r="AK426" s="138" t="s">
        <v>287</v>
      </c>
      <c r="AL426" s="138" t="s">
        <v>77</v>
      </c>
      <c r="AP426" s="17" t="s">
        <v>139</v>
      </c>
      <c r="AV426" s="139">
        <f>IF(N426="základní",J426,0)</f>
        <v>23229.48</v>
      </c>
      <c r="AW426" s="139">
        <f>IF(N426="snížená",J426,0)</f>
        <v>0</v>
      </c>
      <c r="AX426" s="139">
        <f>IF(N426="zákl. přenesená",J426,0)</f>
        <v>0</v>
      </c>
      <c r="AY426" s="139">
        <f>IF(N426="sníž. přenesená",J426,0)</f>
        <v>0</v>
      </c>
      <c r="AZ426" s="139">
        <f>IF(N426="nulová",J426,0)</f>
        <v>0</v>
      </c>
      <c r="BA426" s="17" t="s">
        <v>75</v>
      </c>
      <c r="BB426" s="139">
        <f>ROUND(I426*H426,2)</f>
        <v>23229.48</v>
      </c>
      <c r="BC426" s="17" t="s">
        <v>146</v>
      </c>
      <c r="BD426" s="138" t="s">
        <v>540</v>
      </c>
    </row>
    <row r="427" spans="2:56" s="12" customFormat="1" ht="30.6" x14ac:dyDescent="0.2">
      <c r="B427" s="143"/>
      <c r="D427" s="144" t="s">
        <v>149</v>
      </c>
      <c r="E427" s="145" t="s">
        <v>3</v>
      </c>
      <c r="F427" s="146" t="s">
        <v>826</v>
      </c>
      <c r="H427" s="147">
        <v>98.43</v>
      </c>
      <c r="L427" s="143"/>
      <c r="M427" s="148"/>
      <c r="T427" s="149"/>
      <c r="AK427" s="145" t="s">
        <v>149</v>
      </c>
      <c r="AL427" s="145" t="s">
        <v>77</v>
      </c>
      <c r="AM427" s="12" t="s">
        <v>77</v>
      </c>
      <c r="AN427" s="12" t="s">
        <v>30</v>
      </c>
      <c r="AO427" s="12" t="s">
        <v>68</v>
      </c>
      <c r="AP427" s="145" t="s">
        <v>139</v>
      </c>
    </row>
    <row r="428" spans="2:56" s="13" customFormat="1" x14ac:dyDescent="0.2">
      <c r="B428" s="150"/>
      <c r="D428" s="144" t="s">
        <v>149</v>
      </c>
      <c r="E428" s="151" t="s">
        <v>3</v>
      </c>
      <c r="F428" s="152" t="s">
        <v>151</v>
      </c>
      <c r="H428" s="153">
        <v>98.43</v>
      </c>
      <c r="L428" s="150"/>
      <c r="M428" s="154"/>
      <c r="T428" s="155"/>
      <c r="AK428" s="151" t="s">
        <v>149</v>
      </c>
      <c r="AL428" s="151" t="s">
        <v>77</v>
      </c>
      <c r="AM428" s="13" t="s">
        <v>146</v>
      </c>
      <c r="AN428" s="13" t="s">
        <v>30</v>
      </c>
      <c r="AO428" s="13" t="s">
        <v>75</v>
      </c>
      <c r="AP428" s="151" t="s">
        <v>139</v>
      </c>
    </row>
    <row r="429" spans="2:56" s="1" customFormat="1" ht="24.15" customHeight="1" x14ac:dyDescent="0.2">
      <c r="B429" s="127"/>
      <c r="C429" s="161" t="s">
        <v>574</v>
      </c>
      <c r="D429" s="161" t="s">
        <v>287</v>
      </c>
      <c r="E429" s="162" t="s">
        <v>571</v>
      </c>
      <c r="F429" s="163" t="s">
        <v>572</v>
      </c>
      <c r="G429" s="164" t="s">
        <v>180</v>
      </c>
      <c r="H429" s="165">
        <v>9.33</v>
      </c>
      <c r="I429" s="166">
        <v>180</v>
      </c>
      <c r="J429" s="166">
        <f>ROUND(I429*H429,2)</f>
        <v>1679.4</v>
      </c>
      <c r="K429" s="163" t="s">
        <v>145</v>
      </c>
      <c r="L429" s="167"/>
      <c r="M429" s="168" t="s">
        <v>3</v>
      </c>
      <c r="N429" s="169" t="s">
        <v>39</v>
      </c>
      <c r="O429" s="136">
        <v>0</v>
      </c>
      <c r="P429" s="136">
        <f>O429*H429</f>
        <v>0</v>
      </c>
      <c r="Q429" s="136">
        <v>4.8300000000000003E-2</v>
      </c>
      <c r="R429" s="136">
        <f>Q429*H429</f>
        <v>0.45063900000000001</v>
      </c>
      <c r="S429" s="136">
        <v>0</v>
      </c>
      <c r="T429" s="137">
        <f>S429*H429</f>
        <v>0</v>
      </c>
      <c r="AI429" s="138" t="s">
        <v>165</v>
      </c>
      <c r="AK429" s="138" t="s">
        <v>287</v>
      </c>
      <c r="AL429" s="138" t="s">
        <v>77</v>
      </c>
      <c r="AP429" s="17" t="s">
        <v>139</v>
      </c>
      <c r="AV429" s="139">
        <f>IF(N429="základní",J429,0)</f>
        <v>1679.4</v>
      </c>
      <c r="AW429" s="139">
        <f>IF(N429="snížená",J429,0)</f>
        <v>0</v>
      </c>
      <c r="AX429" s="139">
        <f>IF(N429="zákl. přenesená",J429,0)</f>
        <v>0</v>
      </c>
      <c r="AY429" s="139">
        <f>IF(N429="sníž. přenesená",J429,0)</f>
        <v>0</v>
      </c>
      <c r="AZ429" s="139">
        <f>IF(N429="nulová",J429,0)</f>
        <v>0</v>
      </c>
      <c r="BA429" s="17" t="s">
        <v>75</v>
      </c>
      <c r="BB429" s="139">
        <f>ROUND(I429*H429,2)</f>
        <v>1679.4</v>
      </c>
      <c r="BC429" s="17" t="s">
        <v>146</v>
      </c>
      <c r="BD429" s="138" t="s">
        <v>547</v>
      </c>
    </row>
    <row r="430" spans="2:56" s="12" customFormat="1" ht="20.399999999999999" x14ac:dyDescent="0.2">
      <c r="B430" s="143"/>
      <c r="D430" s="144" t="s">
        <v>149</v>
      </c>
      <c r="E430" s="145" t="s">
        <v>3</v>
      </c>
      <c r="F430" s="146" t="s">
        <v>827</v>
      </c>
      <c r="H430" s="147">
        <v>9.33</v>
      </c>
      <c r="L430" s="143"/>
      <c r="M430" s="148"/>
      <c r="T430" s="149"/>
      <c r="AK430" s="145" t="s">
        <v>149</v>
      </c>
      <c r="AL430" s="145" t="s">
        <v>77</v>
      </c>
      <c r="AM430" s="12" t="s">
        <v>77</v>
      </c>
      <c r="AN430" s="12" t="s">
        <v>30</v>
      </c>
      <c r="AO430" s="12" t="s">
        <v>68</v>
      </c>
      <c r="AP430" s="145" t="s">
        <v>139</v>
      </c>
    </row>
    <row r="431" spans="2:56" s="13" customFormat="1" x14ac:dyDescent="0.2">
      <c r="B431" s="150"/>
      <c r="D431" s="144" t="s">
        <v>149</v>
      </c>
      <c r="E431" s="151" t="s">
        <v>3</v>
      </c>
      <c r="F431" s="152" t="s">
        <v>151</v>
      </c>
      <c r="H431" s="153">
        <v>9.33</v>
      </c>
      <c r="L431" s="150"/>
      <c r="M431" s="154"/>
      <c r="T431" s="155"/>
      <c r="AK431" s="151" t="s">
        <v>149</v>
      </c>
      <c r="AL431" s="151" t="s">
        <v>77</v>
      </c>
      <c r="AM431" s="13" t="s">
        <v>146</v>
      </c>
      <c r="AN431" s="13" t="s">
        <v>30</v>
      </c>
      <c r="AO431" s="13" t="s">
        <v>75</v>
      </c>
      <c r="AP431" s="151" t="s">
        <v>139</v>
      </c>
    </row>
    <row r="432" spans="2:56" s="1" customFormat="1" ht="24.15" customHeight="1" x14ac:dyDescent="0.2">
      <c r="B432" s="127"/>
      <c r="C432" s="161" t="s">
        <v>368</v>
      </c>
      <c r="D432" s="161" t="s">
        <v>287</v>
      </c>
      <c r="E432" s="162" t="s">
        <v>575</v>
      </c>
      <c r="F432" s="163" t="s">
        <v>576</v>
      </c>
      <c r="G432" s="164" t="s">
        <v>180</v>
      </c>
      <c r="H432" s="165">
        <v>4</v>
      </c>
      <c r="I432" s="166">
        <v>462</v>
      </c>
      <c r="J432" s="166">
        <f>ROUND(I432*H432,2)</f>
        <v>1848</v>
      </c>
      <c r="K432" s="163" t="s">
        <v>145</v>
      </c>
      <c r="L432" s="167"/>
      <c r="M432" s="168" t="s">
        <v>3</v>
      </c>
      <c r="N432" s="169" t="s">
        <v>39</v>
      </c>
      <c r="O432" s="136">
        <v>0</v>
      </c>
      <c r="P432" s="136">
        <f>O432*H432</f>
        <v>0</v>
      </c>
      <c r="Q432" s="136">
        <v>6.5670000000000006E-2</v>
      </c>
      <c r="R432" s="136">
        <f>Q432*H432</f>
        <v>0.26268000000000002</v>
      </c>
      <c r="S432" s="136">
        <v>0</v>
      </c>
      <c r="T432" s="137">
        <f>S432*H432</f>
        <v>0</v>
      </c>
      <c r="AI432" s="138" t="s">
        <v>165</v>
      </c>
      <c r="AK432" s="138" t="s">
        <v>287</v>
      </c>
      <c r="AL432" s="138" t="s">
        <v>77</v>
      </c>
      <c r="AP432" s="17" t="s">
        <v>139</v>
      </c>
      <c r="AV432" s="139">
        <f>IF(N432="základní",J432,0)</f>
        <v>1848</v>
      </c>
      <c r="AW432" s="139">
        <f>IF(N432="snížená",J432,0)</f>
        <v>0</v>
      </c>
      <c r="AX432" s="139">
        <f>IF(N432="zákl. přenesená",J432,0)</f>
        <v>0</v>
      </c>
      <c r="AY432" s="139">
        <f>IF(N432="sníž. přenesená",J432,0)</f>
        <v>0</v>
      </c>
      <c r="AZ432" s="139">
        <f>IF(N432="nulová",J432,0)</f>
        <v>0</v>
      </c>
      <c r="BA432" s="17" t="s">
        <v>75</v>
      </c>
      <c r="BB432" s="139">
        <f>ROUND(I432*H432,2)</f>
        <v>1848</v>
      </c>
      <c r="BC432" s="17" t="s">
        <v>146</v>
      </c>
      <c r="BD432" s="138" t="s">
        <v>552</v>
      </c>
    </row>
    <row r="433" spans="2:56" s="12" customFormat="1" x14ac:dyDescent="0.2">
      <c r="B433" s="143"/>
      <c r="D433" s="144" t="s">
        <v>149</v>
      </c>
      <c r="E433" s="145" t="s">
        <v>3</v>
      </c>
      <c r="F433" s="146" t="s">
        <v>828</v>
      </c>
      <c r="H433" s="147">
        <v>4</v>
      </c>
      <c r="L433" s="143"/>
      <c r="M433" s="148"/>
      <c r="T433" s="149"/>
      <c r="AK433" s="145" t="s">
        <v>149</v>
      </c>
      <c r="AL433" s="145" t="s">
        <v>77</v>
      </c>
      <c r="AM433" s="12" t="s">
        <v>77</v>
      </c>
      <c r="AN433" s="12" t="s">
        <v>30</v>
      </c>
      <c r="AO433" s="12" t="s">
        <v>68</v>
      </c>
      <c r="AP433" s="145" t="s">
        <v>139</v>
      </c>
    </row>
    <row r="434" spans="2:56" s="13" customFormat="1" x14ac:dyDescent="0.2">
      <c r="B434" s="150"/>
      <c r="D434" s="144" t="s">
        <v>149</v>
      </c>
      <c r="E434" s="151" t="s">
        <v>3</v>
      </c>
      <c r="F434" s="152" t="s">
        <v>151</v>
      </c>
      <c r="H434" s="153">
        <v>4</v>
      </c>
      <c r="L434" s="150"/>
      <c r="M434" s="154"/>
      <c r="T434" s="155"/>
      <c r="AK434" s="151" t="s">
        <v>149</v>
      </c>
      <c r="AL434" s="151" t="s">
        <v>77</v>
      </c>
      <c r="AM434" s="13" t="s">
        <v>146</v>
      </c>
      <c r="AN434" s="13" t="s">
        <v>30</v>
      </c>
      <c r="AO434" s="13" t="s">
        <v>75</v>
      </c>
      <c r="AP434" s="151" t="s">
        <v>139</v>
      </c>
    </row>
    <row r="435" spans="2:56" s="1" customFormat="1" ht="49.2" customHeight="1" x14ac:dyDescent="0.2">
      <c r="B435" s="127"/>
      <c r="C435" s="128" t="s">
        <v>583</v>
      </c>
      <c r="D435" s="128" t="s">
        <v>141</v>
      </c>
      <c r="E435" s="129" t="s">
        <v>578</v>
      </c>
      <c r="F435" s="130" t="s">
        <v>579</v>
      </c>
      <c r="G435" s="131" t="s">
        <v>180</v>
      </c>
      <c r="H435" s="132">
        <v>406.7</v>
      </c>
      <c r="I435" s="133">
        <v>238</v>
      </c>
      <c r="J435" s="133">
        <f>ROUND(I435*H435,2)</f>
        <v>96794.6</v>
      </c>
      <c r="K435" s="130" t="s">
        <v>145</v>
      </c>
      <c r="L435" s="29"/>
      <c r="M435" s="134" t="s">
        <v>3</v>
      </c>
      <c r="N435" s="135" t="s">
        <v>39</v>
      </c>
      <c r="O435" s="136">
        <v>0.23899999999999999</v>
      </c>
      <c r="P435" s="136">
        <f>O435*H435</f>
        <v>97.201299999999989</v>
      </c>
      <c r="Q435" s="136">
        <v>0.1295</v>
      </c>
      <c r="R435" s="136">
        <f>Q435*H435</f>
        <v>52.667650000000002</v>
      </c>
      <c r="S435" s="136">
        <v>0</v>
      </c>
      <c r="T435" s="137">
        <f>S435*H435</f>
        <v>0</v>
      </c>
      <c r="AI435" s="138" t="s">
        <v>146</v>
      </c>
      <c r="AK435" s="138" t="s">
        <v>141</v>
      </c>
      <c r="AL435" s="138" t="s">
        <v>77</v>
      </c>
      <c r="AP435" s="17" t="s">
        <v>139</v>
      </c>
      <c r="AV435" s="139">
        <f>IF(N435="základní",J435,0)</f>
        <v>96794.6</v>
      </c>
      <c r="AW435" s="139">
        <f>IF(N435="snížená",J435,0)</f>
        <v>0</v>
      </c>
      <c r="AX435" s="139">
        <f>IF(N435="zákl. přenesená",J435,0)</f>
        <v>0</v>
      </c>
      <c r="AY435" s="139">
        <f>IF(N435="sníž. přenesená",J435,0)</f>
        <v>0</v>
      </c>
      <c r="AZ435" s="139">
        <f>IF(N435="nulová",J435,0)</f>
        <v>0</v>
      </c>
      <c r="BA435" s="17" t="s">
        <v>75</v>
      </c>
      <c r="BB435" s="139">
        <f>ROUND(I435*H435,2)</f>
        <v>96794.6</v>
      </c>
      <c r="BC435" s="17" t="s">
        <v>146</v>
      </c>
      <c r="BD435" s="138" t="s">
        <v>558</v>
      </c>
    </row>
    <row r="436" spans="2:56" s="1" customFormat="1" x14ac:dyDescent="0.2">
      <c r="B436" s="29"/>
      <c r="D436" s="140" t="s">
        <v>147</v>
      </c>
      <c r="F436" s="141" t="s">
        <v>581</v>
      </c>
      <c r="L436" s="29"/>
      <c r="M436" s="142"/>
      <c r="T436" s="49"/>
      <c r="AK436" s="17" t="s">
        <v>147</v>
      </c>
      <c r="AL436" s="17" t="s">
        <v>77</v>
      </c>
    </row>
    <row r="437" spans="2:56" s="12" customFormat="1" ht="40.799999999999997" x14ac:dyDescent="0.2">
      <c r="B437" s="143"/>
      <c r="D437" s="144" t="s">
        <v>149</v>
      </c>
      <c r="E437" s="145" t="s">
        <v>3</v>
      </c>
      <c r="F437" s="146" t="s">
        <v>829</v>
      </c>
      <c r="H437" s="147">
        <v>299.05</v>
      </c>
      <c r="L437" s="143"/>
      <c r="M437" s="148"/>
      <c r="T437" s="149"/>
      <c r="AK437" s="145" t="s">
        <v>149</v>
      </c>
      <c r="AL437" s="145" t="s">
        <v>77</v>
      </c>
      <c r="AM437" s="12" t="s">
        <v>77</v>
      </c>
      <c r="AN437" s="12" t="s">
        <v>30</v>
      </c>
      <c r="AO437" s="12" t="s">
        <v>68</v>
      </c>
      <c r="AP437" s="145" t="s">
        <v>139</v>
      </c>
    </row>
    <row r="438" spans="2:56" s="12" customFormat="1" ht="30.6" x14ac:dyDescent="0.2">
      <c r="B438" s="143"/>
      <c r="D438" s="144" t="s">
        <v>149</v>
      </c>
      <c r="E438" s="145" t="s">
        <v>3</v>
      </c>
      <c r="F438" s="146" t="s">
        <v>830</v>
      </c>
      <c r="H438" s="147">
        <v>107.65</v>
      </c>
      <c r="L438" s="143"/>
      <c r="M438" s="148"/>
      <c r="T438" s="149"/>
      <c r="AK438" s="145" t="s">
        <v>149</v>
      </c>
      <c r="AL438" s="145" t="s">
        <v>77</v>
      </c>
      <c r="AM438" s="12" t="s">
        <v>77</v>
      </c>
      <c r="AN438" s="12" t="s">
        <v>30</v>
      </c>
      <c r="AO438" s="12" t="s">
        <v>68</v>
      </c>
      <c r="AP438" s="145" t="s">
        <v>139</v>
      </c>
    </row>
    <row r="439" spans="2:56" s="13" customFormat="1" x14ac:dyDescent="0.2">
      <c r="B439" s="150"/>
      <c r="D439" s="144" t="s">
        <v>149</v>
      </c>
      <c r="E439" s="151" t="s">
        <v>3</v>
      </c>
      <c r="F439" s="152" t="s">
        <v>151</v>
      </c>
      <c r="H439" s="153">
        <v>406.7</v>
      </c>
      <c r="L439" s="150"/>
      <c r="M439" s="154"/>
      <c r="T439" s="155"/>
      <c r="AK439" s="151" t="s">
        <v>149</v>
      </c>
      <c r="AL439" s="151" t="s">
        <v>77</v>
      </c>
      <c r="AM439" s="13" t="s">
        <v>146</v>
      </c>
      <c r="AN439" s="13" t="s">
        <v>30</v>
      </c>
      <c r="AO439" s="13" t="s">
        <v>75</v>
      </c>
      <c r="AP439" s="151" t="s">
        <v>139</v>
      </c>
    </row>
    <row r="440" spans="2:56" s="1" customFormat="1" ht="16.5" customHeight="1" x14ac:dyDescent="0.2">
      <c r="B440" s="127"/>
      <c r="C440" s="161" t="s">
        <v>373</v>
      </c>
      <c r="D440" s="161" t="s">
        <v>287</v>
      </c>
      <c r="E440" s="162" t="s">
        <v>584</v>
      </c>
      <c r="F440" s="163" t="s">
        <v>585</v>
      </c>
      <c r="G440" s="164" t="s">
        <v>180</v>
      </c>
      <c r="H440" s="165">
        <v>414.834</v>
      </c>
      <c r="I440" s="166">
        <v>78</v>
      </c>
      <c r="J440" s="166">
        <f>ROUND(I440*H440,2)</f>
        <v>32357.05</v>
      </c>
      <c r="K440" s="163" t="s">
        <v>145</v>
      </c>
      <c r="L440" s="167"/>
      <c r="M440" s="168" t="s">
        <v>3</v>
      </c>
      <c r="N440" s="169" t="s">
        <v>39</v>
      </c>
      <c r="O440" s="136">
        <v>0</v>
      </c>
      <c r="P440" s="136">
        <f>O440*H440</f>
        <v>0</v>
      </c>
      <c r="Q440" s="136">
        <v>2.8000000000000001E-2</v>
      </c>
      <c r="R440" s="136">
        <f>Q440*H440</f>
        <v>11.615352</v>
      </c>
      <c r="S440" s="136">
        <v>0</v>
      </c>
      <c r="T440" s="137">
        <f>S440*H440</f>
        <v>0</v>
      </c>
      <c r="AI440" s="138" t="s">
        <v>165</v>
      </c>
      <c r="AK440" s="138" t="s">
        <v>287</v>
      </c>
      <c r="AL440" s="138" t="s">
        <v>77</v>
      </c>
      <c r="AP440" s="17" t="s">
        <v>139</v>
      </c>
      <c r="AV440" s="139">
        <f>IF(N440="základní",J440,0)</f>
        <v>32357.05</v>
      </c>
      <c r="AW440" s="139">
        <f>IF(N440="snížená",J440,0)</f>
        <v>0</v>
      </c>
      <c r="AX440" s="139">
        <f>IF(N440="zákl. přenesená",J440,0)</f>
        <v>0</v>
      </c>
      <c r="AY440" s="139">
        <f>IF(N440="sníž. přenesená",J440,0)</f>
        <v>0</v>
      </c>
      <c r="AZ440" s="139">
        <f>IF(N440="nulová",J440,0)</f>
        <v>0</v>
      </c>
      <c r="BA440" s="17" t="s">
        <v>75</v>
      </c>
      <c r="BB440" s="139">
        <f>ROUND(I440*H440,2)</f>
        <v>32357.05</v>
      </c>
      <c r="BC440" s="17" t="s">
        <v>146</v>
      </c>
      <c r="BD440" s="138" t="s">
        <v>562</v>
      </c>
    </row>
    <row r="441" spans="2:56" s="12" customFormat="1" x14ac:dyDescent="0.2">
      <c r="B441" s="143"/>
      <c r="D441" s="144" t="s">
        <v>149</v>
      </c>
      <c r="E441" s="145" t="s">
        <v>3</v>
      </c>
      <c r="F441" s="146" t="s">
        <v>831</v>
      </c>
      <c r="H441" s="147">
        <v>406.7</v>
      </c>
      <c r="L441" s="143"/>
      <c r="M441" s="148"/>
      <c r="T441" s="149"/>
      <c r="AK441" s="145" t="s">
        <v>149</v>
      </c>
      <c r="AL441" s="145" t="s">
        <v>77</v>
      </c>
      <c r="AM441" s="12" t="s">
        <v>77</v>
      </c>
      <c r="AN441" s="12" t="s">
        <v>30</v>
      </c>
      <c r="AO441" s="12" t="s">
        <v>68</v>
      </c>
      <c r="AP441" s="145" t="s">
        <v>139</v>
      </c>
    </row>
    <row r="442" spans="2:56" s="13" customFormat="1" x14ac:dyDescent="0.2">
      <c r="B442" s="150"/>
      <c r="D442" s="144" t="s">
        <v>149</v>
      </c>
      <c r="E442" s="151" t="s">
        <v>3</v>
      </c>
      <c r="F442" s="152" t="s">
        <v>151</v>
      </c>
      <c r="H442" s="153">
        <v>406.7</v>
      </c>
      <c r="L442" s="150"/>
      <c r="M442" s="154"/>
      <c r="T442" s="155"/>
      <c r="AK442" s="151" t="s">
        <v>149</v>
      </c>
      <c r="AL442" s="151" t="s">
        <v>77</v>
      </c>
      <c r="AM442" s="13" t="s">
        <v>146</v>
      </c>
      <c r="AN442" s="13" t="s">
        <v>30</v>
      </c>
      <c r="AO442" s="13" t="s">
        <v>75</v>
      </c>
      <c r="AP442" s="151" t="s">
        <v>139</v>
      </c>
    </row>
    <row r="443" spans="2:56" s="12" customFormat="1" x14ac:dyDescent="0.2">
      <c r="B443" s="143"/>
      <c r="D443" s="144" t="s">
        <v>149</v>
      </c>
      <c r="F443" s="146" t="s">
        <v>832</v>
      </c>
      <c r="H443" s="147">
        <v>414.834</v>
      </c>
      <c r="L443" s="143"/>
      <c r="M443" s="148"/>
      <c r="T443" s="149"/>
      <c r="AK443" s="145" t="s">
        <v>149</v>
      </c>
      <c r="AL443" s="145" t="s">
        <v>77</v>
      </c>
      <c r="AM443" s="12" t="s">
        <v>77</v>
      </c>
      <c r="AN443" s="12" t="s">
        <v>4</v>
      </c>
      <c r="AO443" s="12" t="s">
        <v>75</v>
      </c>
      <c r="AP443" s="145" t="s">
        <v>139</v>
      </c>
    </row>
    <row r="444" spans="2:56" s="1" customFormat="1" ht="24.15" customHeight="1" x14ac:dyDescent="0.2">
      <c r="B444" s="127"/>
      <c r="C444" s="128" t="s">
        <v>593</v>
      </c>
      <c r="D444" s="128" t="s">
        <v>141</v>
      </c>
      <c r="E444" s="129" t="s">
        <v>589</v>
      </c>
      <c r="F444" s="130" t="s">
        <v>590</v>
      </c>
      <c r="G444" s="131" t="s">
        <v>195</v>
      </c>
      <c r="H444" s="132">
        <v>20.434000000000005</v>
      </c>
      <c r="I444" s="133">
        <v>3640</v>
      </c>
      <c r="J444" s="133">
        <f>ROUND(I444*H444,2)</f>
        <v>74379.759999999995</v>
      </c>
      <c r="K444" s="130" t="s">
        <v>145</v>
      </c>
      <c r="L444" s="29"/>
      <c r="M444" s="134" t="s">
        <v>3</v>
      </c>
      <c r="N444" s="135" t="s">
        <v>39</v>
      </c>
      <c r="O444" s="136">
        <v>1.4419999999999999</v>
      </c>
      <c r="P444" s="136">
        <f>O444*H444</f>
        <v>29.465828000000005</v>
      </c>
      <c r="Q444" s="136">
        <v>2.2563399999999998</v>
      </c>
      <c r="R444" s="136">
        <f>Q444*H444</f>
        <v>46.106051560000004</v>
      </c>
      <c r="S444" s="136">
        <v>0</v>
      </c>
      <c r="T444" s="137">
        <f>S444*H444</f>
        <v>0</v>
      </c>
      <c r="AI444" s="138" t="s">
        <v>146</v>
      </c>
      <c r="AK444" s="138" t="s">
        <v>141</v>
      </c>
      <c r="AL444" s="138" t="s">
        <v>77</v>
      </c>
      <c r="AP444" s="17" t="s">
        <v>139</v>
      </c>
      <c r="AV444" s="139">
        <f>IF(N444="základní",J444,0)</f>
        <v>74379.759999999995</v>
      </c>
      <c r="AW444" s="139">
        <f>IF(N444="snížená",J444,0)</f>
        <v>0</v>
      </c>
      <c r="AX444" s="139">
        <f>IF(N444="zákl. přenesená",J444,0)</f>
        <v>0</v>
      </c>
      <c r="AY444" s="139">
        <f>IF(N444="sníž. přenesená",J444,0)</f>
        <v>0</v>
      </c>
      <c r="AZ444" s="139">
        <f>IF(N444="nulová",J444,0)</f>
        <v>0</v>
      </c>
      <c r="BA444" s="17" t="s">
        <v>75</v>
      </c>
      <c r="BB444" s="139">
        <f>ROUND(I444*H444,2)</f>
        <v>74379.759999999995</v>
      </c>
      <c r="BC444" s="17" t="s">
        <v>146</v>
      </c>
      <c r="BD444" s="138" t="s">
        <v>570</v>
      </c>
    </row>
    <row r="445" spans="2:56" s="1" customFormat="1" ht="11.4" x14ac:dyDescent="0.2">
      <c r="B445" s="29"/>
      <c r="D445" s="140" t="s">
        <v>147</v>
      </c>
      <c r="F445" s="141" t="s">
        <v>592</v>
      </c>
      <c r="H445" s="132">
        <v>20.434000000000005</v>
      </c>
      <c r="L445" s="29"/>
      <c r="M445" s="142"/>
      <c r="T445" s="49"/>
      <c r="AK445" s="17" t="s">
        <v>147</v>
      </c>
      <c r="AL445" s="17" t="s">
        <v>77</v>
      </c>
    </row>
    <row r="446" spans="2:56" s="1" customFormat="1" ht="55.5" customHeight="1" x14ac:dyDescent="0.2">
      <c r="B446" s="127"/>
      <c r="C446" s="128" t="s">
        <v>378</v>
      </c>
      <c r="D446" s="128" t="s">
        <v>141</v>
      </c>
      <c r="E446" s="129" t="s">
        <v>594</v>
      </c>
      <c r="F446" s="130" t="s">
        <v>595</v>
      </c>
      <c r="G446" s="131" t="s">
        <v>180</v>
      </c>
      <c r="H446" s="132">
        <v>149.4</v>
      </c>
      <c r="I446" s="133">
        <v>153</v>
      </c>
      <c r="J446" s="133">
        <f>ROUND(I446*H446,2)</f>
        <v>22858.2</v>
      </c>
      <c r="K446" s="130" t="s">
        <v>145</v>
      </c>
      <c r="L446" s="29"/>
      <c r="M446" s="134" t="s">
        <v>3</v>
      </c>
      <c r="N446" s="135" t="s">
        <v>39</v>
      </c>
      <c r="O446" s="136">
        <v>0.217</v>
      </c>
      <c r="P446" s="136">
        <f>O446*H446</f>
        <v>32.419800000000002</v>
      </c>
      <c r="Q446" s="136">
        <v>1.8000000000000001E-4</v>
      </c>
      <c r="R446" s="136">
        <f>Q446*H446</f>
        <v>2.6892000000000003E-2</v>
      </c>
      <c r="S446" s="136">
        <v>0</v>
      </c>
      <c r="T446" s="137">
        <f>S446*H446</f>
        <v>0</v>
      </c>
      <c r="AI446" s="138" t="s">
        <v>146</v>
      </c>
      <c r="AK446" s="138" t="s">
        <v>141</v>
      </c>
      <c r="AL446" s="138" t="s">
        <v>77</v>
      </c>
      <c r="AP446" s="17" t="s">
        <v>139</v>
      </c>
      <c r="AV446" s="139">
        <f>IF(N446="základní",J446,0)</f>
        <v>22858.2</v>
      </c>
      <c r="AW446" s="139">
        <f>IF(N446="snížená",J446,0)</f>
        <v>0</v>
      </c>
      <c r="AX446" s="139">
        <f>IF(N446="zákl. přenesená",J446,0)</f>
        <v>0</v>
      </c>
      <c r="AY446" s="139">
        <f>IF(N446="sníž. přenesená",J446,0)</f>
        <v>0</v>
      </c>
      <c r="AZ446" s="139">
        <f>IF(N446="nulová",J446,0)</f>
        <v>0</v>
      </c>
      <c r="BA446" s="17" t="s">
        <v>75</v>
      </c>
      <c r="BB446" s="139">
        <f>ROUND(I446*H446,2)</f>
        <v>22858.2</v>
      </c>
      <c r="BC446" s="17" t="s">
        <v>146</v>
      </c>
      <c r="BD446" s="138" t="s">
        <v>573</v>
      </c>
    </row>
    <row r="447" spans="2:56" s="1" customFormat="1" x14ac:dyDescent="0.2">
      <c r="B447" s="29"/>
      <c r="D447" s="140" t="s">
        <v>147</v>
      </c>
      <c r="F447" s="141" t="s">
        <v>597</v>
      </c>
      <c r="L447" s="29"/>
      <c r="M447" s="142"/>
      <c r="T447" s="49"/>
      <c r="AK447" s="17" t="s">
        <v>147</v>
      </c>
      <c r="AL447" s="17" t="s">
        <v>77</v>
      </c>
    </row>
    <row r="448" spans="2:56" s="12" customFormat="1" ht="30.6" x14ac:dyDescent="0.2">
      <c r="B448" s="143"/>
      <c r="D448" s="144" t="s">
        <v>149</v>
      </c>
      <c r="E448" s="145" t="s">
        <v>3</v>
      </c>
      <c r="F448" s="146" t="s">
        <v>833</v>
      </c>
      <c r="H448" s="147">
        <v>149.4</v>
      </c>
      <c r="L448" s="143"/>
      <c r="M448" s="148"/>
      <c r="T448" s="149"/>
      <c r="AK448" s="145" t="s">
        <v>149</v>
      </c>
      <c r="AL448" s="145" t="s">
        <v>77</v>
      </c>
      <c r="AM448" s="12" t="s">
        <v>77</v>
      </c>
      <c r="AN448" s="12" t="s">
        <v>30</v>
      </c>
      <c r="AO448" s="12" t="s">
        <v>68</v>
      </c>
      <c r="AP448" s="145" t="s">
        <v>139</v>
      </c>
    </row>
    <row r="449" spans="2:56" s="13" customFormat="1" x14ac:dyDescent="0.2">
      <c r="B449" s="150"/>
      <c r="D449" s="144" t="s">
        <v>149</v>
      </c>
      <c r="E449" s="151" t="s">
        <v>3</v>
      </c>
      <c r="F449" s="152" t="s">
        <v>151</v>
      </c>
      <c r="H449" s="153">
        <v>149.4</v>
      </c>
      <c r="L449" s="150"/>
      <c r="M449" s="154"/>
      <c r="T449" s="155"/>
      <c r="AK449" s="151" t="s">
        <v>149</v>
      </c>
      <c r="AL449" s="151" t="s">
        <v>77</v>
      </c>
      <c r="AM449" s="13" t="s">
        <v>146</v>
      </c>
      <c r="AN449" s="13" t="s">
        <v>30</v>
      </c>
      <c r="AO449" s="13" t="s">
        <v>75</v>
      </c>
      <c r="AP449" s="151" t="s">
        <v>139</v>
      </c>
    </row>
    <row r="450" spans="2:56" s="1" customFormat="1" ht="24.15" customHeight="1" x14ac:dyDescent="0.2">
      <c r="B450" s="127"/>
      <c r="C450" s="128" t="s">
        <v>604</v>
      </c>
      <c r="D450" s="128" t="s">
        <v>141</v>
      </c>
      <c r="E450" s="129" t="s">
        <v>600</v>
      </c>
      <c r="F450" s="130" t="s">
        <v>601</v>
      </c>
      <c r="G450" s="131" t="s">
        <v>180</v>
      </c>
      <c r="H450" s="132">
        <v>149.4</v>
      </c>
      <c r="I450" s="133">
        <v>106</v>
      </c>
      <c r="J450" s="133">
        <f>ROUND(I450*H450,2)</f>
        <v>15836.4</v>
      </c>
      <c r="K450" s="130" t="s">
        <v>145</v>
      </c>
      <c r="L450" s="29"/>
      <c r="M450" s="134" t="s">
        <v>3</v>
      </c>
      <c r="N450" s="135" t="s">
        <v>39</v>
      </c>
      <c r="O450" s="136">
        <v>0.19600000000000001</v>
      </c>
      <c r="P450" s="136">
        <f>O450*H450</f>
        <v>29.282400000000003</v>
      </c>
      <c r="Q450" s="136">
        <v>0</v>
      </c>
      <c r="R450" s="136">
        <f>Q450*H450</f>
        <v>0</v>
      </c>
      <c r="S450" s="136">
        <v>0</v>
      </c>
      <c r="T450" s="137">
        <f>S450*H450</f>
        <v>0</v>
      </c>
      <c r="AI450" s="138" t="s">
        <v>146</v>
      </c>
      <c r="AK450" s="138" t="s">
        <v>141</v>
      </c>
      <c r="AL450" s="138" t="s">
        <v>77</v>
      </c>
      <c r="AP450" s="17" t="s">
        <v>139</v>
      </c>
      <c r="AV450" s="139">
        <f>IF(N450="základní",J450,0)</f>
        <v>15836.4</v>
      </c>
      <c r="AW450" s="139">
        <f>IF(N450="snížená",J450,0)</f>
        <v>0</v>
      </c>
      <c r="AX450" s="139">
        <f>IF(N450="zákl. přenesená",J450,0)</f>
        <v>0</v>
      </c>
      <c r="AY450" s="139">
        <f>IF(N450="sníž. přenesená",J450,0)</f>
        <v>0</v>
      </c>
      <c r="AZ450" s="139">
        <f>IF(N450="nulová",J450,0)</f>
        <v>0</v>
      </c>
      <c r="BA450" s="17" t="s">
        <v>75</v>
      </c>
      <c r="BB450" s="139">
        <f>ROUND(I450*H450,2)</f>
        <v>15836.4</v>
      </c>
      <c r="BC450" s="17" t="s">
        <v>146</v>
      </c>
      <c r="BD450" s="138" t="s">
        <v>577</v>
      </c>
    </row>
    <row r="451" spans="2:56" s="1" customFormat="1" x14ac:dyDescent="0.2">
      <c r="B451" s="29"/>
      <c r="D451" s="140" t="s">
        <v>147</v>
      </c>
      <c r="F451" s="141" t="s">
        <v>603</v>
      </c>
      <c r="L451" s="29"/>
      <c r="M451" s="142"/>
      <c r="T451" s="49"/>
      <c r="AK451" s="17" t="s">
        <v>147</v>
      </c>
      <c r="AL451" s="17" t="s">
        <v>77</v>
      </c>
    </row>
    <row r="452" spans="2:56" s="12" customFormat="1" ht="30.6" x14ac:dyDescent="0.2">
      <c r="B452" s="143"/>
      <c r="D452" s="144" t="s">
        <v>149</v>
      </c>
      <c r="E452" s="145" t="s">
        <v>3</v>
      </c>
      <c r="F452" s="146" t="s">
        <v>833</v>
      </c>
      <c r="H452" s="147">
        <v>149.4</v>
      </c>
      <c r="L452" s="143"/>
      <c r="M452" s="148"/>
      <c r="T452" s="149"/>
      <c r="AK452" s="145" t="s">
        <v>149</v>
      </c>
      <c r="AL452" s="145" t="s">
        <v>77</v>
      </c>
      <c r="AM452" s="12" t="s">
        <v>77</v>
      </c>
      <c r="AN452" s="12" t="s">
        <v>30</v>
      </c>
      <c r="AO452" s="12" t="s">
        <v>68</v>
      </c>
      <c r="AP452" s="145" t="s">
        <v>139</v>
      </c>
    </row>
    <row r="453" spans="2:56" s="13" customFormat="1" x14ac:dyDescent="0.2">
      <c r="B453" s="150"/>
      <c r="D453" s="144" t="s">
        <v>149</v>
      </c>
      <c r="E453" s="151" t="s">
        <v>3</v>
      </c>
      <c r="F453" s="152" t="s">
        <v>151</v>
      </c>
      <c r="H453" s="153">
        <v>149.4</v>
      </c>
      <c r="L453" s="150"/>
      <c r="M453" s="154"/>
      <c r="T453" s="155"/>
      <c r="AK453" s="151" t="s">
        <v>149</v>
      </c>
      <c r="AL453" s="151" t="s">
        <v>77</v>
      </c>
      <c r="AM453" s="13" t="s">
        <v>146</v>
      </c>
      <c r="AN453" s="13" t="s">
        <v>30</v>
      </c>
      <c r="AO453" s="13" t="s">
        <v>75</v>
      </c>
      <c r="AP453" s="151" t="s">
        <v>139</v>
      </c>
    </row>
    <row r="454" spans="2:56" s="1" customFormat="1" ht="24.15" customHeight="1" x14ac:dyDescent="0.2">
      <c r="B454" s="127"/>
      <c r="C454" s="128" t="s">
        <v>383</v>
      </c>
      <c r="D454" s="128" t="s">
        <v>141</v>
      </c>
      <c r="E454" s="129" t="s">
        <v>605</v>
      </c>
      <c r="F454" s="130" t="s">
        <v>606</v>
      </c>
      <c r="G454" s="131" t="s">
        <v>180</v>
      </c>
      <c r="H454" s="132"/>
      <c r="I454" s="133">
        <v>478</v>
      </c>
      <c r="J454" s="133">
        <f>ROUND(I454*H454,2)</f>
        <v>0</v>
      </c>
      <c r="K454" s="130" t="s">
        <v>145</v>
      </c>
      <c r="L454" s="29"/>
      <c r="M454" s="134" t="s">
        <v>3</v>
      </c>
      <c r="N454" s="135" t="s">
        <v>39</v>
      </c>
      <c r="O454" s="136">
        <v>0.26900000000000002</v>
      </c>
      <c r="P454" s="136">
        <f>O454*H454</f>
        <v>0</v>
      </c>
      <c r="Q454" s="136">
        <v>0.29221000000000003</v>
      </c>
      <c r="R454" s="136">
        <f>Q454*H454</f>
        <v>0</v>
      </c>
      <c r="S454" s="136">
        <v>0</v>
      </c>
      <c r="T454" s="137">
        <f>S454*H454</f>
        <v>0</v>
      </c>
      <c r="AI454" s="138" t="s">
        <v>146</v>
      </c>
      <c r="AK454" s="138" t="s">
        <v>141</v>
      </c>
      <c r="AL454" s="138" t="s">
        <v>77</v>
      </c>
      <c r="AP454" s="17" t="s">
        <v>139</v>
      </c>
      <c r="AV454" s="139">
        <f>IF(N454="základní",J454,0)</f>
        <v>0</v>
      </c>
      <c r="AW454" s="139">
        <f>IF(N454="snížená",J454,0)</f>
        <v>0</v>
      </c>
      <c r="AX454" s="139">
        <f>IF(N454="zákl. přenesená",J454,0)</f>
        <v>0</v>
      </c>
      <c r="AY454" s="139">
        <f>IF(N454="sníž. přenesená",J454,0)</f>
        <v>0</v>
      </c>
      <c r="AZ454" s="139">
        <f>IF(N454="nulová",J454,0)</f>
        <v>0</v>
      </c>
      <c r="BA454" s="17" t="s">
        <v>75</v>
      </c>
      <c r="BB454" s="139">
        <f>ROUND(I454*H454,2)</f>
        <v>0</v>
      </c>
      <c r="BC454" s="17" t="s">
        <v>146</v>
      </c>
      <c r="BD454" s="138" t="s">
        <v>580</v>
      </c>
    </row>
    <row r="455" spans="2:56" s="1" customFormat="1" x14ac:dyDescent="0.2">
      <c r="B455" s="29"/>
      <c r="D455" s="140" t="s">
        <v>147</v>
      </c>
      <c r="F455" s="141" t="s">
        <v>608</v>
      </c>
      <c r="L455" s="29"/>
      <c r="M455" s="142"/>
      <c r="T455" s="49"/>
      <c r="AK455" s="17" t="s">
        <v>147</v>
      </c>
      <c r="AL455" s="17" t="s">
        <v>77</v>
      </c>
    </row>
    <row r="456" spans="2:56" s="12" customFormat="1" x14ac:dyDescent="0.2">
      <c r="B456" s="143"/>
      <c r="D456" s="144" t="s">
        <v>149</v>
      </c>
      <c r="E456" s="145" t="s">
        <v>3</v>
      </c>
      <c r="F456" s="146" t="s">
        <v>834</v>
      </c>
      <c r="H456" s="147"/>
      <c r="L456" s="143"/>
      <c r="M456" s="148"/>
      <c r="T456" s="149"/>
      <c r="AK456" s="145" t="s">
        <v>149</v>
      </c>
      <c r="AL456" s="145" t="s">
        <v>77</v>
      </c>
      <c r="AM456" s="12" t="s">
        <v>77</v>
      </c>
      <c r="AN456" s="12" t="s">
        <v>30</v>
      </c>
      <c r="AO456" s="12" t="s">
        <v>68</v>
      </c>
      <c r="AP456" s="145" t="s">
        <v>139</v>
      </c>
    </row>
    <row r="457" spans="2:56" s="13" customFormat="1" x14ac:dyDescent="0.2">
      <c r="B457" s="150"/>
      <c r="D457" s="144" t="s">
        <v>149</v>
      </c>
      <c r="E457" s="151" t="s">
        <v>3</v>
      </c>
      <c r="F457" s="152" t="s">
        <v>151</v>
      </c>
      <c r="H457" s="153"/>
      <c r="L457" s="150"/>
      <c r="M457" s="154"/>
      <c r="T457" s="155"/>
      <c r="AK457" s="151" t="s">
        <v>149</v>
      </c>
      <c r="AL457" s="151" t="s">
        <v>77</v>
      </c>
      <c r="AM457" s="13" t="s">
        <v>146</v>
      </c>
      <c r="AN457" s="13" t="s">
        <v>30</v>
      </c>
      <c r="AO457" s="13" t="s">
        <v>75</v>
      </c>
      <c r="AP457" s="151" t="s">
        <v>139</v>
      </c>
    </row>
    <row r="458" spans="2:56" s="1" customFormat="1" ht="21.75" customHeight="1" x14ac:dyDescent="0.2">
      <c r="B458" s="127"/>
      <c r="C458" s="161" t="s">
        <v>613</v>
      </c>
      <c r="D458" s="161" t="s">
        <v>287</v>
      </c>
      <c r="E458" s="162" t="s">
        <v>610</v>
      </c>
      <c r="F458" s="163" t="s">
        <v>611</v>
      </c>
      <c r="G458" s="164" t="s">
        <v>425</v>
      </c>
      <c r="H458" s="165"/>
      <c r="I458" s="166">
        <v>1903</v>
      </c>
      <c r="J458" s="166">
        <f>ROUND(I458*H458,2)</f>
        <v>0</v>
      </c>
      <c r="K458" s="163" t="s">
        <v>3</v>
      </c>
      <c r="L458" s="167"/>
      <c r="M458" s="168" t="s">
        <v>3</v>
      </c>
      <c r="N458" s="169" t="s">
        <v>39</v>
      </c>
      <c r="O458" s="136">
        <v>0</v>
      </c>
      <c r="P458" s="136">
        <f>O458*H458</f>
        <v>0</v>
      </c>
      <c r="Q458" s="136">
        <v>0</v>
      </c>
      <c r="R458" s="136">
        <f>Q458*H458</f>
        <v>0</v>
      </c>
      <c r="S458" s="136">
        <v>0</v>
      </c>
      <c r="T458" s="137">
        <f>S458*H458</f>
        <v>0</v>
      </c>
      <c r="AI458" s="138" t="s">
        <v>165</v>
      </c>
      <c r="AK458" s="138" t="s">
        <v>287</v>
      </c>
      <c r="AL458" s="138" t="s">
        <v>77</v>
      </c>
      <c r="AP458" s="17" t="s">
        <v>139</v>
      </c>
      <c r="AV458" s="139">
        <f>IF(N458="základní",J458,0)</f>
        <v>0</v>
      </c>
      <c r="AW458" s="139">
        <f>IF(N458="snížená",J458,0)</f>
        <v>0</v>
      </c>
      <c r="AX458" s="139">
        <f>IF(N458="zákl. přenesená",J458,0)</f>
        <v>0</v>
      </c>
      <c r="AY458" s="139">
        <f>IF(N458="sníž. přenesená",J458,0)</f>
        <v>0</v>
      </c>
      <c r="AZ458" s="139">
        <f>IF(N458="nulová",J458,0)</f>
        <v>0</v>
      </c>
      <c r="BA458" s="17" t="s">
        <v>75</v>
      </c>
      <c r="BB458" s="139">
        <f>ROUND(I458*H458,2)</f>
        <v>0</v>
      </c>
      <c r="BC458" s="17" t="s">
        <v>146</v>
      </c>
      <c r="BD458" s="138" t="s">
        <v>586</v>
      </c>
    </row>
    <row r="459" spans="2:56" s="12" customFormat="1" x14ac:dyDescent="0.2">
      <c r="B459" s="143"/>
      <c r="D459" s="144" t="s">
        <v>149</v>
      </c>
      <c r="E459" s="145" t="s">
        <v>3</v>
      </c>
      <c r="F459" s="146" t="s">
        <v>834</v>
      </c>
      <c r="H459" s="147"/>
      <c r="L459" s="143"/>
      <c r="M459" s="148"/>
      <c r="T459" s="149"/>
      <c r="AK459" s="145" t="s">
        <v>149</v>
      </c>
      <c r="AL459" s="145" t="s">
        <v>77</v>
      </c>
      <c r="AM459" s="12" t="s">
        <v>77</v>
      </c>
      <c r="AN459" s="12" t="s">
        <v>30</v>
      </c>
      <c r="AO459" s="12" t="s">
        <v>68</v>
      </c>
      <c r="AP459" s="145" t="s">
        <v>139</v>
      </c>
    </row>
    <row r="460" spans="2:56" s="13" customFormat="1" x14ac:dyDescent="0.2">
      <c r="B460" s="150"/>
      <c r="D460" s="144" t="s">
        <v>149</v>
      </c>
      <c r="E460" s="151" t="s">
        <v>3</v>
      </c>
      <c r="F460" s="152" t="s">
        <v>151</v>
      </c>
      <c r="H460" s="153"/>
      <c r="L460" s="150"/>
      <c r="M460" s="154"/>
      <c r="T460" s="155"/>
      <c r="AK460" s="151" t="s">
        <v>149</v>
      </c>
      <c r="AL460" s="151" t="s">
        <v>77</v>
      </c>
      <c r="AM460" s="13" t="s">
        <v>146</v>
      </c>
      <c r="AN460" s="13" t="s">
        <v>30</v>
      </c>
      <c r="AO460" s="13" t="s">
        <v>75</v>
      </c>
      <c r="AP460" s="151" t="s">
        <v>139</v>
      </c>
    </row>
    <row r="461" spans="2:56" s="1" customFormat="1" ht="21.75" customHeight="1" x14ac:dyDescent="0.2">
      <c r="B461" s="127"/>
      <c r="C461" s="161" t="s">
        <v>393</v>
      </c>
      <c r="D461" s="161" t="s">
        <v>287</v>
      </c>
      <c r="E461" s="162" t="s">
        <v>614</v>
      </c>
      <c r="F461" s="163" t="s">
        <v>615</v>
      </c>
      <c r="G461" s="164" t="s">
        <v>425</v>
      </c>
      <c r="H461" s="165"/>
      <c r="I461" s="166">
        <v>954</v>
      </c>
      <c r="J461" s="166">
        <f>ROUND(I461*H461,2)</f>
        <v>0</v>
      </c>
      <c r="K461" s="163" t="s">
        <v>3</v>
      </c>
      <c r="L461" s="167"/>
      <c r="M461" s="168" t="s">
        <v>3</v>
      </c>
      <c r="N461" s="169" t="s">
        <v>39</v>
      </c>
      <c r="O461" s="136">
        <v>0</v>
      </c>
      <c r="P461" s="136">
        <f>O461*H461</f>
        <v>0</v>
      </c>
      <c r="Q461" s="136">
        <v>0</v>
      </c>
      <c r="R461" s="136">
        <f>Q461*H461</f>
        <v>0</v>
      </c>
      <c r="S461" s="136">
        <v>0</v>
      </c>
      <c r="T461" s="137">
        <f>S461*H461</f>
        <v>0</v>
      </c>
      <c r="AI461" s="138" t="s">
        <v>165</v>
      </c>
      <c r="AK461" s="138" t="s">
        <v>287</v>
      </c>
      <c r="AL461" s="138" t="s">
        <v>77</v>
      </c>
      <c r="AP461" s="17" t="s">
        <v>139</v>
      </c>
      <c r="AV461" s="139">
        <f>IF(N461="základní",J461,0)</f>
        <v>0</v>
      </c>
      <c r="AW461" s="139">
        <f>IF(N461="snížená",J461,0)</f>
        <v>0</v>
      </c>
      <c r="AX461" s="139">
        <f>IF(N461="zákl. přenesená",J461,0)</f>
        <v>0</v>
      </c>
      <c r="AY461" s="139">
        <f>IF(N461="sníž. přenesená",J461,0)</f>
        <v>0</v>
      </c>
      <c r="AZ461" s="139">
        <f>IF(N461="nulová",J461,0)</f>
        <v>0</v>
      </c>
      <c r="BA461" s="17" t="s">
        <v>75</v>
      </c>
      <c r="BB461" s="139">
        <f>ROUND(I461*H461,2)</f>
        <v>0</v>
      </c>
      <c r="BC461" s="17" t="s">
        <v>146</v>
      </c>
      <c r="BD461" s="138" t="s">
        <v>591</v>
      </c>
    </row>
    <row r="462" spans="2:56" s="12" customFormat="1" x14ac:dyDescent="0.2">
      <c r="B462" s="143"/>
      <c r="D462" s="144" t="s">
        <v>149</v>
      </c>
      <c r="E462" s="145" t="s">
        <v>3</v>
      </c>
      <c r="F462" s="146" t="s">
        <v>835</v>
      </c>
      <c r="H462" s="147"/>
      <c r="L462" s="143"/>
      <c r="M462" s="148"/>
      <c r="T462" s="149"/>
      <c r="AK462" s="145" t="s">
        <v>149</v>
      </c>
      <c r="AL462" s="145" t="s">
        <v>77</v>
      </c>
      <c r="AM462" s="12" t="s">
        <v>77</v>
      </c>
      <c r="AN462" s="12" t="s">
        <v>30</v>
      </c>
      <c r="AO462" s="12" t="s">
        <v>68</v>
      </c>
      <c r="AP462" s="145" t="s">
        <v>139</v>
      </c>
    </row>
    <row r="463" spans="2:56" s="13" customFormat="1" x14ac:dyDescent="0.2">
      <c r="B463" s="150"/>
      <c r="D463" s="144" t="s">
        <v>149</v>
      </c>
      <c r="E463" s="151" t="s">
        <v>3</v>
      </c>
      <c r="F463" s="152" t="s">
        <v>151</v>
      </c>
      <c r="H463" s="153"/>
      <c r="L463" s="150"/>
      <c r="M463" s="154"/>
      <c r="T463" s="155"/>
      <c r="AK463" s="151" t="s">
        <v>149</v>
      </c>
      <c r="AL463" s="151" t="s">
        <v>77</v>
      </c>
      <c r="AM463" s="13" t="s">
        <v>146</v>
      </c>
      <c r="AN463" s="13" t="s">
        <v>30</v>
      </c>
      <c r="AO463" s="13" t="s">
        <v>75</v>
      </c>
      <c r="AP463" s="151" t="s">
        <v>139</v>
      </c>
    </row>
    <row r="464" spans="2:56" s="1" customFormat="1" ht="24.15" customHeight="1" x14ac:dyDescent="0.2">
      <c r="B464" s="127"/>
      <c r="C464" s="161" t="s">
        <v>621</v>
      </c>
      <c r="D464" s="161" t="s">
        <v>287</v>
      </c>
      <c r="E464" s="162" t="s">
        <v>618</v>
      </c>
      <c r="F464" s="163" t="s">
        <v>619</v>
      </c>
      <c r="G464" s="164" t="s">
        <v>425</v>
      </c>
      <c r="H464" s="165"/>
      <c r="I464" s="166">
        <v>3887</v>
      </c>
      <c r="J464" s="166">
        <f>ROUND(I464*H464,2)</f>
        <v>0</v>
      </c>
      <c r="K464" s="163" t="s">
        <v>3</v>
      </c>
      <c r="L464" s="167"/>
      <c r="M464" s="168" t="s">
        <v>3</v>
      </c>
      <c r="N464" s="169" t="s">
        <v>39</v>
      </c>
      <c r="O464" s="136">
        <v>0</v>
      </c>
      <c r="P464" s="136">
        <f>O464*H464</f>
        <v>0</v>
      </c>
      <c r="Q464" s="136">
        <v>0</v>
      </c>
      <c r="R464" s="136">
        <f>Q464*H464</f>
        <v>0</v>
      </c>
      <c r="S464" s="136">
        <v>0</v>
      </c>
      <c r="T464" s="137">
        <f>S464*H464</f>
        <v>0</v>
      </c>
      <c r="AI464" s="138" t="s">
        <v>165</v>
      </c>
      <c r="AK464" s="138" t="s">
        <v>287</v>
      </c>
      <c r="AL464" s="138" t="s">
        <v>77</v>
      </c>
      <c r="AP464" s="17" t="s">
        <v>139</v>
      </c>
      <c r="AV464" s="139">
        <f>IF(N464="základní",J464,0)</f>
        <v>0</v>
      </c>
      <c r="AW464" s="139">
        <f>IF(N464="snížená",J464,0)</f>
        <v>0</v>
      </c>
      <c r="AX464" s="139">
        <f>IF(N464="zákl. přenesená",J464,0)</f>
        <v>0</v>
      </c>
      <c r="AY464" s="139">
        <f>IF(N464="sníž. přenesená",J464,0)</f>
        <v>0</v>
      </c>
      <c r="AZ464" s="139">
        <f>IF(N464="nulová",J464,0)</f>
        <v>0</v>
      </c>
      <c r="BA464" s="17" t="s">
        <v>75</v>
      </c>
      <c r="BB464" s="139">
        <f>ROUND(I464*H464,2)</f>
        <v>0</v>
      </c>
      <c r="BC464" s="17" t="s">
        <v>146</v>
      </c>
      <c r="BD464" s="138" t="s">
        <v>596</v>
      </c>
    </row>
    <row r="465" spans="2:56" s="1" customFormat="1" ht="21.75" customHeight="1" x14ac:dyDescent="0.2">
      <c r="B465" s="127"/>
      <c r="C465" s="161" t="s">
        <v>397</v>
      </c>
      <c r="D465" s="161" t="s">
        <v>287</v>
      </c>
      <c r="E465" s="162" t="s">
        <v>622</v>
      </c>
      <c r="F465" s="163" t="s">
        <v>623</v>
      </c>
      <c r="G465" s="164" t="s">
        <v>425</v>
      </c>
      <c r="H465" s="165"/>
      <c r="I465" s="166">
        <v>466</v>
      </c>
      <c r="J465" s="166">
        <f>ROUND(I465*H465,2)</f>
        <v>0</v>
      </c>
      <c r="K465" s="163" t="s">
        <v>3</v>
      </c>
      <c r="L465" s="167"/>
      <c r="M465" s="168" t="s">
        <v>3</v>
      </c>
      <c r="N465" s="169" t="s">
        <v>39</v>
      </c>
      <c r="O465" s="136">
        <v>0</v>
      </c>
      <c r="P465" s="136">
        <f>O465*H465</f>
        <v>0</v>
      </c>
      <c r="Q465" s="136">
        <v>0</v>
      </c>
      <c r="R465" s="136">
        <f>Q465*H465</f>
        <v>0</v>
      </c>
      <c r="S465" s="136">
        <v>0</v>
      </c>
      <c r="T465" s="137">
        <f>S465*H465</f>
        <v>0</v>
      </c>
      <c r="AI465" s="138" t="s">
        <v>165</v>
      </c>
      <c r="AK465" s="138" t="s">
        <v>287</v>
      </c>
      <c r="AL465" s="138" t="s">
        <v>77</v>
      </c>
      <c r="AP465" s="17" t="s">
        <v>139</v>
      </c>
      <c r="AV465" s="139">
        <f>IF(N465="základní",J465,0)</f>
        <v>0</v>
      </c>
      <c r="AW465" s="139">
        <f>IF(N465="snížená",J465,0)</f>
        <v>0</v>
      </c>
      <c r="AX465" s="139">
        <f>IF(N465="zákl. přenesená",J465,0)</f>
        <v>0</v>
      </c>
      <c r="AY465" s="139">
        <f>IF(N465="sníž. přenesená",J465,0)</f>
        <v>0</v>
      </c>
      <c r="AZ465" s="139">
        <f>IF(N465="nulová",J465,0)</f>
        <v>0</v>
      </c>
      <c r="BA465" s="17" t="s">
        <v>75</v>
      </c>
      <c r="BB465" s="139">
        <f>ROUND(I465*H465,2)</f>
        <v>0</v>
      </c>
      <c r="BC465" s="17" t="s">
        <v>146</v>
      </c>
      <c r="BD465" s="138" t="s">
        <v>602</v>
      </c>
    </row>
    <row r="466" spans="2:56" s="1" customFormat="1" ht="24.15" customHeight="1" x14ac:dyDescent="0.2">
      <c r="B466" s="127"/>
      <c r="C466" s="161" t="s">
        <v>630</v>
      </c>
      <c r="D466" s="161" t="s">
        <v>287</v>
      </c>
      <c r="E466" s="162" t="s">
        <v>625</v>
      </c>
      <c r="F466" s="163" t="s">
        <v>626</v>
      </c>
      <c r="G466" s="164" t="s">
        <v>425</v>
      </c>
      <c r="H466" s="165"/>
      <c r="I466" s="166">
        <v>569</v>
      </c>
      <c r="J466" s="166">
        <f>ROUND(I466*H466,2)</f>
        <v>0</v>
      </c>
      <c r="K466" s="163" t="s">
        <v>3</v>
      </c>
      <c r="L466" s="167"/>
      <c r="M466" s="168" t="s">
        <v>3</v>
      </c>
      <c r="N466" s="169" t="s">
        <v>39</v>
      </c>
      <c r="O466" s="136">
        <v>0</v>
      </c>
      <c r="P466" s="136">
        <f>O466*H466</f>
        <v>0</v>
      </c>
      <c r="Q466" s="136">
        <v>0</v>
      </c>
      <c r="R466" s="136">
        <f>Q466*H466</f>
        <v>0</v>
      </c>
      <c r="S466" s="136">
        <v>0</v>
      </c>
      <c r="T466" s="137">
        <f>S466*H466</f>
        <v>0</v>
      </c>
      <c r="AI466" s="138" t="s">
        <v>165</v>
      </c>
      <c r="AK466" s="138" t="s">
        <v>287</v>
      </c>
      <c r="AL466" s="138" t="s">
        <v>77</v>
      </c>
      <c r="AP466" s="17" t="s">
        <v>139</v>
      </c>
      <c r="AV466" s="139">
        <f>IF(N466="základní",J466,0)</f>
        <v>0</v>
      </c>
      <c r="AW466" s="139">
        <f>IF(N466="snížená",J466,0)</f>
        <v>0</v>
      </c>
      <c r="AX466" s="139">
        <f>IF(N466="zákl. přenesená",J466,0)</f>
        <v>0</v>
      </c>
      <c r="AY466" s="139">
        <f>IF(N466="sníž. přenesená",J466,0)</f>
        <v>0</v>
      </c>
      <c r="AZ466" s="139">
        <f>IF(N466="nulová",J466,0)</f>
        <v>0</v>
      </c>
      <c r="BA466" s="17" t="s">
        <v>75</v>
      </c>
      <c r="BB466" s="139">
        <f>ROUND(I466*H466,2)</f>
        <v>0</v>
      </c>
      <c r="BC466" s="17" t="s">
        <v>146</v>
      </c>
      <c r="BD466" s="138" t="s">
        <v>607</v>
      </c>
    </row>
    <row r="467" spans="2:56" s="11" customFormat="1" ht="22.95" customHeight="1" x14ac:dyDescent="0.25">
      <c r="B467" s="116"/>
      <c r="D467" s="117" t="s">
        <v>67</v>
      </c>
      <c r="E467" s="125" t="s">
        <v>628</v>
      </c>
      <c r="F467" s="125" t="s">
        <v>629</v>
      </c>
      <c r="J467" s="126">
        <f>BB467</f>
        <v>14362.080000000002</v>
      </c>
      <c r="L467" s="116"/>
      <c r="M467" s="120"/>
      <c r="P467" s="121">
        <f>SUM(P468:P473)</f>
        <v>8.2746040000000001</v>
      </c>
      <c r="R467" s="121">
        <f>SUM(R468:R473)</f>
        <v>0</v>
      </c>
      <c r="T467" s="122">
        <f>SUM(T468:T473)</f>
        <v>0</v>
      </c>
      <c r="AI467" s="117" t="s">
        <v>75</v>
      </c>
      <c r="AK467" s="123" t="s">
        <v>67</v>
      </c>
      <c r="AL467" s="123" t="s">
        <v>75</v>
      </c>
      <c r="AP467" s="117" t="s">
        <v>139</v>
      </c>
      <c r="BB467" s="124">
        <f>SUM(BB468:BB473)</f>
        <v>14362.080000000002</v>
      </c>
    </row>
    <row r="468" spans="2:56" s="1" customFormat="1" ht="37.950000000000003" customHeight="1" x14ac:dyDescent="0.2">
      <c r="B468" s="127"/>
      <c r="C468" s="128" t="s">
        <v>401</v>
      </c>
      <c r="D468" s="128" t="s">
        <v>141</v>
      </c>
      <c r="E468" s="129" t="s">
        <v>631</v>
      </c>
      <c r="F468" s="130" t="s">
        <v>632</v>
      </c>
      <c r="G468" s="131" t="s">
        <v>275</v>
      </c>
      <c r="H468" s="132">
        <v>36.451999999999998</v>
      </c>
      <c r="I468" s="133">
        <v>42</v>
      </c>
      <c r="J468" s="133">
        <f>ROUND(I468*H468,2)</f>
        <v>1530.98</v>
      </c>
      <c r="K468" s="130" t="s">
        <v>145</v>
      </c>
      <c r="L468" s="29"/>
      <c r="M468" s="134" t="s">
        <v>3</v>
      </c>
      <c r="N468" s="135" t="s">
        <v>39</v>
      </c>
      <c r="O468" s="136">
        <v>0.03</v>
      </c>
      <c r="P468" s="136">
        <f>O468*H468</f>
        <v>1.0935599999999999</v>
      </c>
      <c r="Q468" s="136">
        <v>0</v>
      </c>
      <c r="R468" s="136">
        <f>Q468*H468</f>
        <v>0</v>
      </c>
      <c r="S468" s="136">
        <v>0</v>
      </c>
      <c r="T468" s="137">
        <f>S468*H468</f>
        <v>0</v>
      </c>
      <c r="AI468" s="138" t="s">
        <v>146</v>
      </c>
      <c r="AK468" s="138" t="s">
        <v>141</v>
      </c>
      <c r="AL468" s="138" t="s">
        <v>77</v>
      </c>
      <c r="AP468" s="17" t="s">
        <v>139</v>
      </c>
      <c r="AV468" s="139">
        <f>IF(N468="základní",J468,0)</f>
        <v>1530.98</v>
      </c>
      <c r="AW468" s="139">
        <f>IF(N468="snížená",J468,0)</f>
        <v>0</v>
      </c>
      <c r="AX468" s="139">
        <f>IF(N468="zákl. přenesená",J468,0)</f>
        <v>0</v>
      </c>
      <c r="AY468" s="139">
        <f>IF(N468="sníž. přenesená",J468,0)</f>
        <v>0</v>
      </c>
      <c r="AZ468" s="139">
        <f>IF(N468="nulová",J468,0)</f>
        <v>0</v>
      </c>
      <c r="BA468" s="17" t="s">
        <v>75</v>
      </c>
      <c r="BB468" s="139">
        <f>ROUND(I468*H468,2)</f>
        <v>1530.98</v>
      </c>
      <c r="BC468" s="17" t="s">
        <v>146</v>
      </c>
      <c r="BD468" s="138" t="s">
        <v>612</v>
      </c>
    </row>
    <row r="469" spans="2:56" s="1" customFormat="1" ht="11.4" x14ac:dyDescent="0.2">
      <c r="B469" s="29"/>
      <c r="D469" s="140" t="s">
        <v>147</v>
      </c>
      <c r="F469" s="141" t="s">
        <v>634</v>
      </c>
      <c r="H469" s="132">
        <v>50.198999999999998</v>
      </c>
      <c r="L469" s="29"/>
      <c r="M469" s="142"/>
      <c r="T469" s="49"/>
      <c r="AK469" s="17" t="s">
        <v>147</v>
      </c>
      <c r="AL469" s="17" t="s">
        <v>77</v>
      </c>
    </row>
    <row r="470" spans="2:56" s="1" customFormat="1" ht="37.950000000000003" customHeight="1" x14ac:dyDescent="0.2">
      <c r="B470" s="127"/>
      <c r="C470" s="128" t="s">
        <v>639</v>
      </c>
      <c r="D470" s="128" t="s">
        <v>141</v>
      </c>
      <c r="E470" s="129" t="s">
        <v>635</v>
      </c>
      <c r="F470" s="130" t="s">
        <v>636</v>
      </c>
      <c r="G470" s="131" t="s">
        <v>275</v>
      </c>
      <c r="H470" s="132">
        <v>692.58799999999997</v>
      </c>
      <c r="I470" s="133">
        <v>10</v>
      </c>
      <c r="J470" s="133">
        <f>ROUND(I470*H470,2)</f>
        <v>6925.88</v>
      </c>
      <c r="K470" s="130" t="s">
        <v>145</v>
      </c>
      <c r="L470" s="29"/>
      <c r="M470" s="134" t="s">
        <v>3</v>
      </c>
      <c r="N470" s="135" t="s">
        <v>39</v>
      </c>
      <c r="O470" s="136">
        <v>2E-3</v>
      </c>
      <c r="P470" s="136">
        <f>O470*H470</f>
        <v>1.385176</v>
      </c>
      <c r="Q470" s="136">
        <v>0</v>
      </c>
      <c r="R470" s="136">
        <f>Q470*H470</f>
        <v>0</v>
      </c>
      <c r="S470" s="136">
        <v>0</v>
      </c>
      <c r="T470" s="137">
        <f>S470*H470</f>
        <v>0</v>
      </c>
      <c r="AI470" s="138" t="s">
        <v>146</v>
      </c>
      <c r="AK470" s="138" t="s">
        <v>141</v>
      </c>
      <c r="AL470" s="138" t="s">
        <v>77</v>
      </c>
      <c r="AP470" s="17" t="s">
        <v>139</v>
      </c>
      <c r="AV470" s="139">
        <f>IF(N470="základní",J470,0)</f>
        <v>6925.88</v>
      </c>
      <c r="AW470" s="139">
        <f>IF(N470="snížená",J470,0)</f>
        <v>0</v>
      </c>
      <c r="AX470" s="139">
        <f>IF(N470="zákl. přenesená",J470,0)</f>
        <v>0</v>
      </c>
      <c r="AY470" s="139">
        <f>IF(N470="sníž. přenesená",J470,0)</f>
        <v>0</v>
      </c>
      <c r="AZ470" s="139">
        <f>IF(N470="nulová",J470,0)</f>
        <v>0</v>
      </c>
      <c r="BA470" s="17" t="s">
        <v>75</v>
      </c>
      <c r="BB470" s="139">
        <f>ROUND(I470*H470,2)</f>
        <v>6925.88</v>
      </c>
      <c r="BC470" s="17" t="s">
        <v>146</v>
      </c>
      <c r="BD470" s="138" t="s">
        <v>616</v>
      </c>
    </row>
    <row r="471" spans="2:56" s="1" customFormat="1" x14ac:dyDescent="0.2">
      <c r="B471" s="29"/>
      <c r="D471" s="140" t="s">
        <v>147</v>
      </c>
      <c r="F471" s="141" t="s">
        <v>638</v>
      </c>
      <c r="L471" s="29"/>
      <c r="M471" s="142"/>
      <c r="T471" s="49"/>
      <c r="AK471" s="17" t="s">
        <v>147</v>
      </c>
      <c r="AL471" s="17" t="s">
        <v>77</v>
      </c>
    </row>
    <row r="472" spans="2:56" s="1" customFormat="1" ht="24.15" customHeight="1" x14ac:dyDescent="0.2">
      <c r="B472" s="127"/>
      <c r="C472" s="128" t="s">
        <v>405</v>
      </c>
      <c r="D472" s="128" t="s">
        <v>141</v>
      </c>
      <c r="E472" s="129" t="s">
        <v>640</v>
      </c>
      <c r="F472" s="130" t="s">
        <v>641</v>
      </c>
      <c r="G472" s="131" t="s">
        <v>275</v>
      </c>
      <c r="H472" s="132">
        <v>36.451999999999998</v>
      </c>
      <c r="I472" s="133">
        <v>162</v>
      </c>
      <c r="J472" s="133">
        <f>ROUND(I472*H472,2)</f>
        <v>5905.22</v>
      </c>
      <c r="K472" s="130" t="s">
        <v>145</v>
      </c>
      <c r="L472" s="29"/>
      <c r="M472" s="134" t="s">
        <v>3</v>
      </c>
      <c r="N472" s="135" t="s">
        <v>39</v>
      </c>
      <c r="O472" s="136">
        <v>0.159</v>
      </c>
      <c r="P472" s="136">
        <f>O472*H472</f>
        <v>5.7958679999999996</v>
      </c>
      <c r="Q472" s="136">
        <v>0</v>
      </c>
      <c r="R472" s="136">
        <f>Q472*H472</f>
        <v>0</v>
      </c>
      <c r="S472" s="136">
        <v>0</v>
      </c>
      <c r="T472" s="137">
        <f>S472*H472</f>
        <v>0</v>
      </c>
      <c r="AI472" s="138" t="s">
        <v>146</v>
      </c>
      <c r="AK472" s="138" t="s">
        <v>141</v>
      </c>
      <c r="AL472" s="138" t="s">
        <v>77</v>
      </c>
      <c r="AP472" s="17" t="s">
        <v>139</v>
      </c>
      <c r="AV472" s="139">
        <f>IF(N472="základní",J472,0)</f>
        <v>5905.22</v>
      </c>
      <c r="AW472" s="139">
        <f>IF(N472="snížená",J472,0)</f>
        <v>0</v>
      </c>
      <c r="AX472" s="139">
        <f>IF(N472="zákl. přenesená",J472,0)</f>
        <v>0</v>
      </c>
      <c r="AY472" s="139">
        <f>IF(N472="sníž. přenesená",J472,0)</f>
        <v>0</v>
      </c>
      <c r="AZ472" s="139">
        <f>IF(N472="nulová",J472,0)</f>
        <v>0</v>
      </c>
      <c r="BA472" s="17" t="s">
        <v>75</v>
      </c>
      <c r="BB472" s="139">
        <f>ROUND(I472*H472,2)</f>
        <v>5905.22</v>
      </c>
      <c r="BC472" s="17" t="s">
        <v>146</v>
      </c>
      <c r="BD472" s="138" t="s">
        <v>620</v>
      </c>
    </row>
    <row r="473" spans="2:56" s="1" customFormat="1" x14ac:dyDescent="0.2">
      <c r="B473" s="29"/>
      <c r="D473" s="140" t="s">
        <v>147</v>
      </c>
      <c r="F473" s="141" t="s">
        <v>643</v>
      </c>
      <c r="L473" s="29"/>
      <c r="M473" s="142"/>
      <c r="T473" s="49"/>
      <c r="AK473" s="17" t="s">
        <v>147</v>
      </c>
      <c r="AL473" s="17" t="s">
        <v>77</v>
      </c>
    </row>
    <row r="474" spans="2:56" s="11" customFormat="1" ht="22.95" customHeight="1" x14ac:dyDescent="0.25">
      <c r="B474" s="116"/>
      <c r="D474" s="117" t="s">
        <v>67</v>
      </c>
      <c r="E474" s="125" t="s">
        <v>644</v>
      </c>
      <c r="F474" s="125" t="s">
        <v>645</v>
      </c>
      <c r="J474" s="126">
        <f>BB474</f>
        <v>13459.25</v>
      </c>
      <c r="L474" s="116"/>
      <c r="M474" s="120"/>
      <c r="P474" s="121">
        <f>SUM(P475:P476)</f>
        <v>12.337644000000001</v>
      </c>
      <c r="R474" s="121">
        <f>SUM(R475:R476)</f>
        <v>0</v>
      </c>
      <c r="T474" s="122">
        <f>SUM(T475:T476)</f>
        <v>0</v>
      </c>
      <c r="AI474" s="117" t="s">
        <v>75</v>
      </c>
      <c r="AK474" s="123" t="s">
        <v>67</v>
      </c>
      <c r="AL474" s="123" t="s">
        <v>75</v>
      </c>
      <c r="AP474" s="117" t="s">
        <v>139</v>
      </c>
      <c r="BB474" s="124">
        <f>SUM(BB475:BB476)</f>
        <v>13459.25</v>
      </c>
    </row>
    <row r="475" spans="2:56" s="1" customFormat="1" ht="44.25" customHeight="1" x14ac:dyDescent="0.2">
      <c r="B475" s="127"/>
      <c r="C475" s="128" t="s">
        <v>836</v>
      </c>
      <c r="D475" s="128" t="s">
        <v>141</v>
      </c>
      <c r="E475" s="129" t="s">
        <v>646</v>
      </c>
      <c r="F475" s="130" t="s">
        <v>647</v>
      </c>
      <c r="G475" s="131" t="s">
        <v>275</v>
      </c>
      <c r="H475" s="132">
        <v>186.934</v>
      </c>
      <c r="I475" s="133">
        <v>72</v>
      </c>
      <c r="J475" s="133">
        <f>ROUND(I475*H475,2)</f>
        <v>13459.25</v>
      </c>
      <c r="K475" s="130" t="s">
        <v>145</v>
      </c>
      <c r="L475" s="29"/>
      <c r="M475" s="134" t="s">
        <v>3</v>
      </c>
      <c r="N475" s="135" t="s">
        <v>39</v>
      </c>
      <c r="O475" s="136">
        <v>6.6000000000000003E-2</v>
      </c>
      <c r="P475" s="136">
        <f>O475*H475</f>
        <v>12.337644000000001</v>
      </c>
      <c r="Q475" s="136">
        <v>0</v>
      </c>
      <c r="R475" s="136">
        <f>Q475*H475</f>
        <v>0</v>
      </c>
      <c r="S475" s="136">
        <v>0</v>
      </c>
      <c r="T475" s="137">
        <f>S475*H475</f>
        <v>0</v>
      </c>
      <c r="AI475" s="138" t="s">
        <v>146</v>
      </c>
      <c r="AK475" s="138" t="s">
        <v>141</v>
      </c>
      <c r="AL475" s="138" t="s">
        <v>77</v>
      </c>
      <c r="AP475" s="17" t="s">
        <v>139</v>
      </c>
      <c r="AV475" s="139">
        <f>IF(N475="základní",J475,0)</f>
        <v>13459.25</v>
      </c>
      <c r="AW475" s="139">
        <f>IF(N475="snížená",J475,0)</f>
        <v>0</v>
      </c>
      <c r="AX475" s="139">
        <f>IF(N475="zákl. přenesená",J475,0)</f>
        <v>0</v>
      </c>
      <c r="AY475" s="139">
        <f>IF(N475="sníž. přenesená",J475,0)</f>
        <v>0</v>
      </c>
      <c r="AZ475" s="139">
        <f>IF(N475="nulová",J475,0)</f>
        <v>0</v>
      </c>
      <c r="BA475" s="17" t="s">
        <v>75</v>
      </c>
      <c r="BB475" s="139">
        <f>ROUND(I475*H475,2)</f>
        <v>13459.25</v>
      </c>
      <c r="BC475" s="17" t="s">
        <v>146</v>
      </c>
      <c r="BD475" s="138" t="s">
        <v>637</v>
      </c>
    </row>
    <row r="476" spans="2:56" s="1" customFormat="1" ht="11.4" x14ac:dyDescent="0.2">
      <c r="B476" s="29"/>
      <c r="D476" s="140" t="s">
        <v>147</v>
      </c>
      <c r="F476" s="141" t="s">
        <v>649</v>
      </c>
      <c r="H476" s="132">
        <v>300.23599999999999</v>
      </c>
      <c r="L476" s="29"/>
      <c r="M476" s="170"/>
      <c r="N476" s="171"/>
      <c r="O476" s="171"/>
      <c r="P476" s="171"/>
      <c r="Q476" s="171"/>
      <c r="R476" s="171"/>
      <c r="S476" s="171"/>
      <c r="T476" s="172"/>
      <c r="AK476" s="17" t="s">
        <v>147</v>
      </c>
      <c r="AL476" s="17" t="s">
        <v>77</v>
      </c>
    </row>
    <row r="477" spans="2:56" s="1" customFormat="1" ht="6.9" customHeight="1" x14ac:dyDescent="0.2">
      <c r="B477" s="38"/>
      <c r="C477" s="39"/>
      <c r="D477" s="39"/>
      <c r="E477" s="39"/>
      <c r="F477" s="39"/>
      <c r="G477" s="39"/>
      <c r="H477" s="39"/>
      <c r="I477" s="39"/>
      <c r="J477" s="39"/>
      <c r="K477" s="39"/>
      <c r="L477" s="29"/>
    </row>
  </sheetData>
  <autoFilter ref="C93:K476"/>
  <mergeCells count="12">
    <mergeCell ref="E86:H86"/>
    <mergeCell ref="L2:U2"/>
    <mergeCell ref="E50:H50"/>
    <mergeCell ref="E52:H52"/>
    <mergeCell ref="E54:H54"/>
    <mergeCell ref="E82:H82"/>
    <mergeCell ref="E84:H84"/>
    <mergeCell ref="E7:H7"/>
    <mergeCell ref="E9:H9"/>
    <mergeCell ref="E11:H11"/>
    <mergeCell ref="E20:H20"/>
    <mergeCell ref="E29:H29"/>
  </mergeCells>
  <hyperlinks>
    <hyperlink ref="F98" r:id="rId1"/>
    <hyperlink ref="F100" r:id="rId2"/>
    <hyperlink ref="F102" r:id="rId3"/>
    <hyperlink ref="F104" r:id="rId4"/>
    <hyperlink ref="F106" r:id="rId5"/>
    <hyperlink ref="F110" r:id="rId6"/>
    <hyperlink ref="F114" r:id="rId7"/>
    <hyperlink ref="F118" r:id="rId8"/>
    <hyperlink ref="F122" r:id="rId9"/>
    <hyperlink ref="F126" r:id="rId10"/>
    <hyperlink ref="F130" r:id="rId11"/>
    <hyperlink ref="F134" r:id="rId12"/>
    <hyperlink ref="F139" r:id="rId13"/>
    <hyperlink ref="F156" r:id="rId14"/>
    <hyperlink ref="F161" r:id="rId15"/>
    <hyperlink ref="F166" r:id="rId16"/>
    <hyperlink ref="F168" r:id="rId17"/>
    <hyperlink ref="F170" r:id="rId18"/>
    <hyperlink ref="F172" r:id="rId19"/>
    <hyperlink ref="F174" r:id="rId20"/>
    <hyperlink ref="F178" r:id="rId21"/>
    <hyperlink ref="F182" r:id="rId22"/>
    <hyperlink ref="F186" r:id="rId23"/>
    <hyperlink ref="F191" r:id="rId24"/>
    <hyperlink ref="F196" r:id="rId25"/>
    <hyperlink ref="F200" r:id="rId26"/>
    <hyperlink ref="F207" r:id="rId27"/>
    <hyperlink ref="F212" r:id="rId28"/>
    <hyperlink ref="F214" r:id="rId29"/>
    <hyperlink ref="F218" r:id="rId30"/>
    <hyperlink ref="F226" r:id="rId31"/>
    <hyperlink ref="F232" r:id="rId32"/>
    <hyperlink ref="F249" r:id="rId33"/>
    <hyperlink ref="F252" r:id="rId34"/>
    <hyperlink ref="F258" r:id="rId35"/>
    <hyperlink ref="F266" r:id="rId36"/>
    <hyperlink ref="F272" r:id="rId37"/>
    <hyperlink ref="F280" r:id="rId38"/>
    <hyperlink ref="F284" r:id="rId39"/>
    <hyperlink ref="F288" r:id="rId40"/>
    <hyperlink ref="F292" r:id="rId41"/>
    <hyperlink ref="F296" r:id="rId42"/>
    <hyperlink ref="F300" r:id="rId43"/>
    <hyperlink ref="F304" r:id="rId44"/>
    <hyperlink ref="F309" r:id="rId45"/>
    <hyperlink ref="F314" r:id="rId46"/>
    <hyperlink ref="F318" r:id="rId47"/>
    <hyperlink ref="F322" r:id="rId48"/>
    <hyperlink ref="F324" r:id="rId49"/>
    <hyperlink ref="F329" r:id="rId50"/>
    <hyperlink ref="F340" r:id="rId51"/>
    <hyperlink ref="F352" r:id="rId52"/>
    <hyperlink ref="F355" r:id="rId53"/>
    <hyperlink ref="F360" r:id="rId54"/>
    <hyperlink ref="F376" r:id="rId55"/>
    <hyperlink ref="F379" r:id="rId56"/>
    <hyperlink ref="F381" r:id="rId57"/>
    <hyperlink ref="F383" r:id="rId58"/>
    <hyperlink ref="F388" r:id="rId59"/>
    <hyperlink ref="F394" r:id="rId60"/>
    <hyperlink ref="F398" r:id="rId61"/>
    <hyperlink ref="F404" r:id="rId62"/>
    <hyperlink ref="F409" r:id="rId63"/>
    <hyperlink ref="F417" r:id="rId64"/>
    <hyperlink ref="F421" r:id="rId65"/>
    <hyperlink ref="F436" r:id="rId66"/>
    <hyperlink ref="F445" r:id="rId67"/>
    <hyperlink ref="F447" r:id="rId68"/>
    <hyperlink ref="F451" r:id="rId69"/>
    <hyperlink ref="F455" r:id="rId70"/>
    <hyperlink ref="F469" r:id="rId71"/>
    <hyperlink ref="F471" r:id="rId72"/>
    <hyperlink ref="F473" r:id="rId73"/>
    <hyperlink ref="F476" r:id="rId74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7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BM477"/>
  <sheetViews>
    <sheetView topLeftCell="D455" workbookViewId="0">
      <selection activeCell="I97" sqref="I97:I475"/>
    </sheetView>
  </sheetViews>
  <sheetFormatPr defaultRowHeight="10.199999999999999" x14ac:dyDescent="0.2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3" max="13" width="10.85546875" hidden="1" customWidth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</cols>
  <sheetData>
    <row r="2" spans="2:46" ht="36.9" customHeight="1" x14ac:dyDescent="0.2">
      <c r="L2" s="439" t="s">
        <v>6</v>
      </c>
      <c r="M2" s="428"/>
      <c r="N2" s="428"/>
      <c r="O2" s="428"/>
      <c r="P2" s="428"/>
      <c r="Q2" s="428"/>
      <c r="R2" s="428"/>
      <c r="S2" s="428"/>
      <c r="T2" s="428"/>
      <c r="U2" s="428"/>
      <c r="V2" s="428"/>
      <c r="AT2" s="17" t="s">
        <v>90</v>
      </c>
    </row>
    <row r="3" spans="2:46" ht="6.9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77</v>
      </c>
    </row>
    <row r="4" spans="2:46" ht="24.9" customHeight="1" x14ac:dyDescent="0.2">
      <c r="B4" s="20"/>
      <c r="D4" s="21" t="s">
        <v>106</v>
      </c>
      <c r="L4" s="20"/>
      <c r="M4" s="86" t="s">
        <v>11</v>
      </c>
      <c r="AT4" s="17" t="s">
        <v>4</v>
      </c>
    </row>
    <row r="5" spans="2:46" ht="6.9" customHeight="1" x14ac:dyDescent="0.2">
      <c r="B5" s="20"/>
      <c r="L5" s="20"/>
    </row>
    <row r="6" spans="2:46" ht="12" customHeight="1" x14ac:dyDescent="0.2">
      <c r="B6" s="20"/>
      <c r="D6" s="26" t="s">
        <v>15</v>
      </c>
      <c r="L6" s="20"/>
    </row>
    <row r="7" spans="2:46" ht="16.5" customHeight="1" x14ac:dyDescent="0.2">
      <c r="B7" s="20"/>
      <c r="E7" s="453" t="str">
        <f>'[1]Rekapitulace stavby'!K6</f>
        <v>Zlepšení dopravně-bezpečnostní situace v obci Cehnice</v>
      </c>
      <c r="F7" s="454"/>
      <c r="G7" s="454"/>
      <c r="H7" s="454"/>
      <c r="L7" s="20"/>
    </row>
    <row r="8" spans="2:46" ht="12" customHeight="1" x14ac:dyDescent="0.2">
      <c r="B8" s="20"/>
      <c r="D8" s="26" t="s">
        <v>107</v>
      </c>
      <c r="L8" s="20"/>
    </row>
    <row r="9" spans="2:46" s="1" customFormat="1" ht="16.5" customHeight="1" x14ac:dyDescent="0.2">
      <c r="B9" s="29"/>
      <c r="E9" s="453" t="s">
        <v>698</v>
      </c>
      <c r="F9" s="452"/>
      <c r="G9" s="452"/>
      <c r="H9" s="452"/>
      <c r="L9" s="29"/>
    </row>
    <row r="10" spans="2:46" s="1" customFormat="1" ht="12" customHeight="1" x14ac:dyDescent="0.2">
      <c r="B10" s="29"/>
      <c r="D10" s="26" t="s">
        <v>109</v>
      </c>
      <c r="L10" s="29"/>
    </row>
    <row r="11" spans="2:46" s="1" customFormat="1" ht="16.5" customHeight="1" x14ac:dyDescent="0.2">
      <c r="B11" s="29"/>
      <c r="E11" s="430" t="s">
        <v>1343</v>
      </c>
      <c r="F11" s="452"/>
      <c r="G11" s="452"/>
      <c r="H11" s="452"/>
      <c r="L11" s="29"/>
    </row>
    <row r="12" spans="2:46" s="1" customFormat="1" x14ac:dyDescent="0.2">
      <c r="B12" s="29"/>
      <c r="L12" s="29"/>
    </row>
    <row r="13" spans="2:46" s="1" customFormat="1" ht="12" customHeight="1" x14ac:dyDescent="0.2">
      <c r="B13" s="29"/>
      <c r="D13" s="26" t="s">
        <v>17</v>
      </c>
      <c r="F13" s="24" t="s">
        <v>3</v>
      </c>
      <c r="I13" s="26" t="s">
        <v>18</v>
      </c>
      <c r="J13" s="24" t="s">
        <v>3</v>
      </c>
      <c r="L13" s="29"/>
    </row>
    <row r="14" spans="2:46" s="1" customFormat="1" ht="12" customHeight="1" x14ac:dyDescent="0.2">
      <c r="B14" s="29"/>
      <c r="D14" s="26" t="s">
        <v>19</v>
      </c>
      <c r="F14" s="24" t="s">
        <v>20</v>
      </c>
      <c r="I14" s="26" t="s">
        <v>21</v>
      </c>
      <c r="J14" s="46" t="str">
        <f>'[1]Rekapitulace stavby'!AN8</f>
        <v>23. 5. 2023</v>
      </c>
      <c r="L14" s="29"/>
    </row>
    <row r="15" spans="2:46" s="1" customFormat="1" ht="10.95" customHeight="1" x14ac:dyDescent="0.2">
      <c r="B15" s="29"/>
      <c r="L15" s="29"/>
    </row>
    <row r="16" spans="2:46" s="1" customFormat="1" ht="12" customHeight="1" x14ac:dyDescent="0.2">
      <c r="B16" s="29"/>
      <c r="D16" s="26" t="s">
        <v>23</v>
      </c>
      <c r="I16" s="26" t="s">
        <v>24</v>
      </c>
      <c r="J16" s="24" t="s">
        <v>3</v>
      </c>
      <c r="L16" s="29"/>
    </row>
    <row r="17" spans="2:12" s="1" customFormat="1" ht="18" customHeight="1" x14ac:dyDescent="0.2">
      <c r="B17" s="29"/>
      <c r="E17" s="24" t="s">
        <v>20</v>
      </c>
      <c r="I17" s="26" t="s">
        <v>25</v>
      </c>
      <c r="J17" s="24" t="s">
        <v>3</v>
      </c>
      <c r="L17" s="29"/>
    </row>
    <row r="18" spans="2:12" s="1" customFormat="1" ht="6.9" customHeight="1" x14ac:dyDescent="0.2">
      <c r="B18" s="29"/>
      <c r="L18" s="29"/>
    </row>
    <row r="19" spans="2:12" s="1" customFormat="1" ht="12" customHeight="1" x14ac:dyDescent="0.2">
      <c r="B19" s="29"/>
      <c r="D19" s="26" t="s">
        <v>26</v>
      </c>
      <c r="I19" s="26" t="s">
        <v>24</v>
      </c>
      <c r="J19" s="24" t="str">
        <f>'[1]Rekapitulace stavby'!AN13</f>
        <v/>
      </c>
      <c r="L19" s="29"/>
    </row>
    <row r="20" spans="2:12" s="1" customFormat="1" ht="18" customHeight="1" x14ac:dyDescent="0.2">
      <c r="B20" s="29"/>
      <c r="E20" s="427" t="str">
        <f>'[1]Rekapitulace stavby'!E14</f>
        <v xml:space="preserve"> </v>
      </c>
      <c r="F20" s="427"/>
      <c r="G20" s="427"/>
      <c r="H20" s="427"/>
      <c r="I20" s="26" t="s">
        <v>25</v>
      </c>
      <c r="J20" s="24" t="str">
        <f>'[1]Rekapitulace stavby'!AN14</f>
        <v/>
      </c>
      <c r="L20" s="29"/>
    </row>
    <row r="21" spans="2:12" s="1" customFormat="1" ht="6.9" customHeight="1" x14ac:dyDescent="0.2">
      <c r="B21" s="29"/>
      <c r="L21" s="29"/>
    </row>
    <row r="22" spans="2:12" s="1" customFormat="1" ht="12" customHeight="1" x14ac:dyDescent="0.2">
      <c r="B22" s="29"/>
      <c r="D22" s="26" t="s">
        <v>28</v>
      </c>
      <c r="I22" s="26" t="s">
        <v>24</v>
      </c>
      <c r="J22" s="24" t="s">
        <v>3</v>
      </c>
      <c r="L22" s="29"/>
    </row>
    <row r="23" spans="2:12" s="1" customFormat="1" ht="18" customHeight="1" x14ac:dyDescent="0.2">
      <c r="B23" s="29"/>
      <c r="E23" s="24" t="s">
        <v>29</v>
      </c>
      <c r="I23" s="26" t="s">
        <v>25</v>
      </c>
      <c r="J23" s="24" t="s">
        <v>3</v>
      </c>
      <c r="L23" s="29"/>
    </row>
    <row r="24" spans="2:12" s="1" customFormat="1" ht="6.9" customHeight="1" x14ac:dyDescent="0.2">
      <c r="B24" s="29"/>
      <c r="L24" s="29"/>
    </row>
    <row r="25" spans="2:12" s="1" customFormat="1" ht="12" customHeight="1" x14ac:dyDescent="0.2">
      <c r="B25" s="29"/>
      <c r="D25" s="26" t="s">
        <v>31</v>
      </c>
      <c r="I25" s="26" t="s">
        <v>24</v>
      </c>
      <c r="J25" s="24" t="str">
        <f>IF('[1]Rekapitulace stavby'!AN19="","",'[1]Rekapitulace stavby'!AN19)</f>
        <v/>
      </c>
      <c r="L25" s="29"/>
    </row>
    <row r="26" spans="2:12" s="1" customFormat="1" ht="18" customHeight="1" x14ac:dyDescent="0.2">
      <c r="B26" s="29"/>
      <c r="E26" s="24" t="str">
        <f>IF('[1]Rekapitulace stavby'!E20="","",'[1]Rekapitulace stavby'!E20)</f>
        <v xml:space="preserve"> </v>
      </c>
      <c r="I26" s="26" t="s">
        <v>25</v>
      </c>
      <c r="J26" s="24" t="str">
        <f>IF('[1]Rekapitulace stavby'!AN20="","",'[1]Rekapitulace stavby'!AN20)</f>
        <v/>
      </c>
      <c r="L26" s="29"/>
    </row>
    <row r="27" spans="2:12" s="1" customFormat="1" ht="6.9" customHeight="1" x14ac:dyDescent="0.2">
      <c r="B27" s="29"/>
      <c r="L27" s="29"/>
    </row>
    <row r="28" spans="2:12" s="1" customFormat="1" ht="12" customHeight="1" x14ac:dyDescent="0.2">
      <c r="B28" s="29"/>
      <c r="D28" s="26" t="s">
        <v>32</v>
      </c>
      <c r="L28" s="29"/>
    </row>
    <row r="29" spans="2:12" s="7" customFormat="1" ht="71.25" customHeight="1" x14ac:dyDescent="0.2">
      <c r="B29" s="87"/>
      <c r="E29" s="436" t="s">
        <v>33</v>
      </c>
      <c r="F29" s="436"/>
      <c r="G29" s="436"/>
      <c r="H29" s="436"/>
      <c r="L29" s="87"/>
    </row>
    <row r="30" spans="2:12" s="1" customFormat="1" ht="6.9" customHeight="1" x14ac:dyDescent="0.2">
      <c r="B30" s="29"/>
      <c r="L30" s="29"/>
    </row>
    <row r="31" spans="2:12" s="1" customFormat="1" ht="6.9" customHeight="1" x14ac:dyDescent="0.2">
      <c r="B31" s="29"/>
      <c r="D31" s="47"/>
      <c r="E31" s="47"/>
      <c r="F31" s="47"/>
      <c r="G31" s="47"/>
      <c r="H31" s="47"/>
      <c r="I31" s="47"/>
      <c r="J31" s="47"/>
      <c r="K31" s="47"/>
      <c r="L31" s="29"/>
    </row>
    <row r="32" spans="2:12" s="1" customFormat="1" ht="25.35" customHeight="1" x14ac:dyDescent="0.2">
      <c r="B32" s="29"/>
      <c r="D32" s="88" t="s">
        <v>34</v>
      </c>
      <c r="J32" s="59">
        <f>ROUND(J94, 2)</f>
        <v>424685.62</v>
      </c>
      <c r="L32" s="29"/>
    </row>
    <row r="33" spans="2:12" s="1" customFormat="1" ht="6.9" customHeight="1" x14ac:dyDescent="0.2">
      <c r="B33" s="29"/>
      <c r="D33" s="47"/>
      <c r="E33" s="47"/>
      <c r="F33" s="47"/>
      <c r="G33" s="47"/>
      <c r="H33" s="47"/>
      <c r="I33" s="47"/>
      <c r="J33" s="47"/>
      <c r="K33" s="47"/>
      <c r="L33" s="29"/>
    </row>
    <row r="34" spans="2:12" s="1" customFormat="1" ht="14.4" customHeight="1" x14ac:dyDescent="0.2">
      <c r="B34" s="29"/>
      <c r="F34" s="32" t="s">
        <v>36</v>
      </c>
      <c r="I34" s="32" t="s">
        <v>35</v>
      </c>
      <c r="J34" s="32" t="s">
        <v>37</v>
      </c>
      <c r="L34" s="29"/>
    </row>
    <row r="35" spans="2:12" s="1" customFormat="1" ht="14.4" customHeight="1" x14ac:dyDescent="0.2">
      <c r="B35" s="29"/>
      <c r="D35" s="89" t="s">
        <v>38</v>
      </c>
      <c r="E35" s="26" t="s">
        <v>39</v>
      </c>
      <c r="F35" s="79">
        <f>ROUND((SUM(BE94:BE476)),  2)</f>
        <v>424685.62</v>
      </c>
      <c r="I35" s="90">
        <v>0.21</v>
      </c>
      <c r="J35" s="79">
        <f>ROUND(((SUM(BE94:BE476))*I35),  2)</f>
        <v>89183.98</v>
      </c>
      <c r="L35" s="29"/>
    </row>
    <row r="36" spans="2:12" s="1" customFormat="1" ht="14.4" customHeight="1" x14ac:dyDescent="0.2">
      <c r="B36" s="29"/>
      <c r="E36" s="26" t="s">
        <v>40</v>
      </c>
      <c r="F36" s="79">
        <f>ROUND((SUM(BF94:BF476)),  2)</f>
        <v>0</v>
      </c>
      <c r="I36" s="90">
        <v>0.15</v>
      </c>
      <c r="J36" s="79">
        <f>ROUND(((SUM(BF94:BF476))*I36),  2)</f>
        <v>0</v>
      </c>
      <c r="L36" s="29"/>
    </row>
    <row r="37" spans="2:12" s="1" customFormat="1" ht="14.4" hidden="1" customHeight="1" x14ac:dyDescent="0.2">
      <c r="B37" s="29"/>
      <c r="E37" s="26" t="s">
        <v>41</v>
      </c>
      <c r="F37" s="79">
        <f>ROUND((SUM(BG94:BG476)),  2)</f>
        <v>0</v>
      </c>
      <c r="I37" s="90">
        <v>0.21</v>
      </c>
      <c r="J37" s="79">
        <f>0</f>
        <v>0</v>
      </c>
      <c r="L37" s="29"/>
    </row>
    <row r="38" spans="2:12" s="1" customFormat="1" ht="14.4" hidden="1" customHeight="1" x14ac:dyDescent="0.2">
      <c r="B38" s="29"/>
      <c r="E38" s="26" t="s">
        <v>42</v>
      </c>
      <c r="F38" s="79">
        <f>ROUND((SUM(BH94:BH476)),  2)</f>
        <v>0</v>
      </c>
      <c r="I38" s="90">
        <v>0.15</v>
      </c>
      <c r="J38" s="79">
        <f>0</f>
        <v>0</v>
      </c>
      <c r="L38" s="29"/>
    </row>
    <row r="39" spans="2:12" s="1" customFormat="1" ht="14.4" hidden="1" customHeight="1" x14ac:dyDescent="0.2">
      <c r="B39" s="29"/>
      <c r="E39" s="26" t="s">
        <v>43</v>
      </c>
      <c r="F39" s="79">
        <f>ROUND((SUM(BI94:BI476)),  2)</f>
        <v>0</v>
      </c>
      <c r="I39" s="90">
        <v>0</v>
      </c>
      <c r="J39" s="79">
        <f>0</f>
        <v>0</v>
      </c>
      <c r="L39" s="29"/>
    </row>
    <row r="40" spans="2:12" s="1" customFormat="1" ht="6.9" customHeight="1" x14ac:dyDescent="0.2">
      <c r="B40" s="29"/>
      <c r="L40" s="29"/>
    </row>
    <row r="41" spans="2:12" s="1" customFormat="1" ht="25.35" customHeight="1" x14ac:dyDescent="0.2">
      <c r="B41" s="29"/>
      <c r="C41" s="91"/>
      <c r="D41" s="92" t="s">
        <v>44</v>
      </c>
      <c r="E41" s="50"/>
      <c r="F41" s="50"/>
      <c r="G41" s="93" t="s">
        <v>45</v>
      </c>
      <c r="H41" s="94" t="s">
        <v>46</v>
      </c>
      <c r="I41" s="50"/>
      <c r="J41" s="95">
        <f>SUM(J32:J39)</f>
        <v>513869.6</v>
      </c>
      <c r="K41" s="96"/>
      <c r="L41" s="29"/>
    </row>
    <row r="42" spans="2:12" s="1" customFormat="1" ht="14.4" customHeight="1" x14ac:dyDescent="0.2">
      <c r="B42" s="38"/>
      <c r="C42" s="39"/>
      <c r="D42" s="39"/>
      <c r="E42" s="39"/>
      <c r="F42" s="39"/>
      <c r="G42" s="39"/>
      <c r="H42" s="39"/>
      <c r="I42" s="39"/>
      <c r="J42" s="39"/>
      <c r="K42" s="39"/>
      <c r="L42" s="29"/>
    </row>
    <row r="46" spans="2:12" s="1" customFormat="1" ht="6.9" customHeight="1" x14ac:dyDescent="0.2"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29"/>
    </row>
    <row r="47" spans="2:12" s="1" customFormat="1" ht="24.9" customHeight="1" x14ac:dyDescent="0.2">
      <c r="B47" s="29"/>
      <c r="C47" s="21" t="s">
        <v>111</v>
      </c>
      <c r="L47" s="29"/>
    </row>
    <row r="48" spans="2:12" s="1" customFormat="1" ht="6.9" customHeight="1" x14ac:dyDescent="0.2">
      <c r="B48" s="29"/>
      <c r="L48" s="29"/>
    </row>
    <row r="49" spans="2:47" s="1" customFormat="1" ht="12" customHeight="1" x14ac:dyDescent="0.2">
      <c r="B49" s="29"/>
      <c r="C49" s="26" t="s">
        <v>15</v>
      </c>
      <c r="L49" s="29"/>
    </row>
    <row r="50" spans="2:47" s="1" customFormat="1" ht="16.5" customHeight="1" x14ac:dyDescent="0.2">
      <c r="B50" s="29"/>
      <c r="E50" s="453" t="str">
        <f>E7</f>
        <v>Zlepšení dopravně-bezpečnostní situace v obci Cehnice</v>
      </c>
      <c r="F50" s="454"/>
      <c r="G50" s="454"/>
      <c r="H50" s="454"/>
      <c r="L50" s="29"/>
    </row>
    <row r="51" spans="2:47" ht="12" customHeight="1" x14ac:dyDescent="0.2">
      <c r="B51" s="20"/>
      <c r="C51" s="26" t="s">
        <v>107</v>
      </c>
      <c r="L51" s="20"/>
    </row>
    <row r="52" spans="2:47" s="1" customFormat="1" ht="16.5" customHeight="1" x14ac:dyDescent="0.2">
      <c r="B52" s="29"/>
      <c r="E52" s="453" t="s">
        <v>698</v>
      </c>
      <c r="F52" s="452"/>
      <c r="G52" s="452"/>
      <c r="H52" s="452"/>
      <c r="L52" s="29"/>
    </row>
    <row r="53" spans="2:47" s="1" customFormat="1" ht="12" customHeight="1" x14ac:dyDescent="0.2">
      <c r="B53" s="29"/>
      <c r="C53" s="26" t="s">
        <v>109</v>
      </c>
      <c r="L53" s="29"/>
    </row>
    <row r="54" spans="2:47" s="1" customFormat="1" ht="16.5" customHeight="1" x14ac:dyDescent="0.2">
      <c r="B54" s="29"/>
      <c r="E54" s="430" t="str">
        <f>E11</f>
        <v>SO.01.2 - Komunikace - II. etapa - doprovodná část projektu - OSTATNÍ</v>
      </c>
      <c r="F54" s="452"/>
      <c r="G54" s="452"/>
      <c r="H54" s="452"/>
      <c r="L54" s="29"/>
    </row>
    <row r="55" spans="2:47" s="1" customFormat="1" ht="6.9" customHeight="1" x14ac:dyDescent="0.2">
      <c r="B55" s="29"/>
      <c r="L55" s="29"/>
    </row>
    <row r="56" spans="2:47" s="1" customFormat="1" ht="12" customHeight="1" x14ac:dyDescent="0.2">
      <c r="B56" s="29"/>
      <c r="C56" s="26" t="s">
        <v>19</v>
      </c>
      <c r="F56" s="24" t="str">
        <f>F14</f>
        <v>Obec Cehnice</v>
      </c>
      <c r="I56" s="26" t="s">
        <v>21</v>
      </c>
      <c r="J56" s="46" t="str">
        <f>IF(J14="","",J14)</f>
        <v>23. 5. 2023</v>
      </c>
      <c r="L56" s="29"/>
    </row>
    <row r="57" spans="2:47" s="1" customFormat="1" ht="6.9" customHeight="1" x14ac:dyDescent="0.2">
      <c r="B57" s="29"/>
      <c r="L57" s="29"/>
    </row>
    <row r="58" spans="2:47" s="1" customFormat="1" ht="15.15" customHeight="1" x14ac:dyDescent="0.2">
      <c r="B58" s="29"/>
      <c r="C58" s="26" t="s">
        <v>23</v>
      </c>
      <c r="F58" s="24" t="str">
        <f>E17</f>
        <v>Obec Cehnice</v>
      </c>
      <c r="I58" s="26" t="s">
        <v>28</v>
      </c>
      <c r="J58" s="27" t="str">
        <f>E23</f>
        <v>INVENTE s.r.o.</v>
      </c>
      <c r="L58" s="29"/>
    </row>
    <row r="59" spans="2:47" s="1" customFormat="1" ht="15.15" customHeight="1" x14ac:dyDescent="0.2">
      <c r="B59" s="29"/>
      <c r="C59" s="26" t="s">
        <v>26</v>
      </c>
      <c r="F59" s="24" t="str">
        <f>IF(E20="","",E20)</f>
        <v xml:space="preserve"> </v>
      </c>
      <c r="I59" s="26" t="s">
        <v>31</v>
      </c>
      <c r="J59" s="27" t="str">
        <f>E26</f>
        <v xml:space="preserve"> </v>
      </c>
      <c r="L59" s="29"/>
    </row>
    <row r="60" spans="2:47" s="1" customFormat="1" ht="10.35" customHeight="1" x14ac:dyDescent="0.2">
      <c r="B60" s="29"/>
      <c r="L60" s="29"/>
    </row>
    <row r="61" spans="2:47" s="1" customFormat="1" ht="29.25" customHeight="1" x14ac:dyDescent="0.2">
      <c r="B61" s="29"/>
      <c r="C61" s="97" t="s">
        <v>112</v>
      </c>
      <c r="D61" s="91"/>
      <c r="E61" s="91"/>
      <c r="F61" s="91"/>
      <c r="G61" s="91"/>
      <c r="H61" s="91"/>
      <c r="I61" s="91"/>
      <c r="J61" s="98" t="s">
        <v>113</v>
      </c>
      <c r="K61" s="91"/>
      <c r="L61" s="29"/>
    </row>
    <row r="62" spans="2:47" s="1" customFormat="1" ht="10.35" customHeight="1" x14ac:dyDescent="0.2">
      <c r="B62" s="29"/>
      <c r="L62" s="29"/>
    </row>
    <row r="63" spans="2:47" s="1" customFormat="1" ht="22.95" customHeight="1" x14ac:dyDescent="0.2">
      <c r="B63" s="29"/>
      <c r="C63" s="99" t="s">
        <v>66</v>
      </c>
      <c r="J63" s="59">
        <f>J94</f>
        <v>424685.61999999994</v>
      </c>
      <c r="L63" s="29"/>
      <c r="AU63" s="17" t="s">
        <v>114</v>
      </c>
    </row>
    <row r="64" spans="2:47" s="8" customFormat="1" ht="24.9" customHeight="1" x14ac:dyDescent="0.2">
      <c r="B64" s="100"/>
      <c r="D64" s="101" t="s">
        <v>115</v>
      </c>
      <c r="E64" s="102"/>
      <c r="F64" s="102"/>
      <c r="G64" s="102"/>
      <c r="H64" s="102"/>
      <c r="I64" s="102"/>
      <c r="J64" s="103">
        <f>J95</f>
        <v>424685.61999999994</v>
      </c>
      <c r="L64" s="100"/>
    </row>
    <row r="65" spans="2:12" s="9" customFormat="1" ht="19.95" customHeight="1" x14ac:dyDescent="0.2">
      <c r="B65" s="104"/>
      <c r="D65" s="105" t="s">
        <v>116</v>
      </c>
      <c r="E65" s="106"/>
      <c r="F65" s="106"/>
      <c r="G65" s="106"/>
      <c r="H65" s="106"/>
      <c r="I65" s="106"/>
      <c r="J65" s="107">
        <f>J96</f>
        <v>62109.09</v>
      </c>
      <c r="L65" s="104"/>
    </row>
    <row r="66" spans="2:12" s="9" customFormat="1" ht="19.95" customHeight="1" x14ac:dyDescent="0.2">
      <c r="B66" s="104"/>
      <c r="D66" s="105" t="s">
        <v>117</v>
      </c>
      <c r="E66" s="106"/>
      <c r="F66" s="106"/>
      <c r="G66" s="106"/>
      <c r="H66" s="106"/>
      <c r="I66" s="106"/>
      <c r="J66" s="107">
        <f>J247</f>
        <v>0</v>
      </c>
      <c r="L66" s="104"/>
    </row>
    <row r="67" spans="2:12" s="9" customFormat="1" ht="19.95" customHeight="1" x14ac:dyDescent="0.2">
      <c r="B67" s="104"/>
      <c r="D67" s="105" t="s">
        <v>118</v>
      </c>
      <c r="E67" s="106"/>
      <c r="F67" s="106"/>
      <c r="G67" s="106"/>
      <c r="H67" s="106"/>
      <c r="I67" s="106"/>
      <c r="J67" s="107">
        <f>J250</f>
        <v>0</v>
      </c>
      <c r="L67" s="104"/>
    </row>
    <row r="68" spans="2:12" s="9" customFormat="1" ht="19.95" customHeight="1" x14ac:dyDescent="0.2">
      <c r="B68" s="104"/>
      <c r="D68" s="105" t="s">
        <v>119</v>
      </c>
      <c r="E68" s="106"/>
      <c r="F68" s="106"/>
      <c r="G68" s="106"/>
      <c r="H68" s="106"/>
      <c r="I68" s="106"/>
      <c r="J68" s="107">
        <f>J256</f>
        <v>225792</v>
      </c>
      <c r="L68" s="104"/>
    </row>
    <row r="69" spans="2:12" s="9" customFormat="1" ht="19.95" customHeight="1" x14ac:dyDescent="0.2">
      <c r="B69" s="104"/>
      <c r="D69" s="105" t="s">
        <v>120</v>
      </c>
      <c r="E69" s="106"/>
      <c r="F69" s="106"/>
      <c r="G69" s="106"/>
      <c r="H69" s="106"/>
      <c r="I69" s="106"/>
      <c r="J69" s="107">
        <f>J350</f>
        <v>0</v>
      </c>
      <c r="L69" s="104"/>
    </row>
    <row r="70" spans="2:12" s="9" customFormat="1" ht="19.95" customHeight="1" x14ac:dyDescent="0.2">
      <c r="B70" s="104"/>
      <c r="D70" s="105" t="s">
        <v>121</v>
      </c>
      <c r="E70" s="106"/>
      <c r="F70" s="106"/>
      <c r="G70" s="106"/>
      <c r="H70" s="106"/>
      <c r="I70" s="106"/>
      <c r="J70" s="107">
        <f>J389</f>
        <v>123210.48000000001</v>
      </c>
      <c r="L70" s="104"/>
    </row>
    <row r="71" spans="2:12" s="9" customFormat="1" ht="19.95" customHeight="1" x14ac:dyDescent="0.2">
      <c r="B71" s="104"/>
      <c r="D71" s="105" t="s">
        <v>122</v>
      </c>
      <c r="E71" s="106"/>
      <c r="F71" s="106"/>
      <c r="G71" s="106"/>
      <c r="H71" s="106"/>
      <c r="I71" s="106"/>
      <c r="J71" s="107">
        <f>J467</f>
        <v>5416.3099999999995</v>
      </c>
      <c r="L71" s="104"/>
    </row>
    <row r="72" spans="2:12" s="9" customFormat="1" ht="19.95" customHeight="1" x14ac:dyDescent="0.2">
      <c r="B72" s="104"/>
      <c r="D72" s="105" t="s">
        <v>123</v>
      </c>
      <c r="E72" s="106"/>
      <c r="F72" s="106"/>
      <c r="G72" s="106"/>
      <c r="H72" s="106"/>
      <c r="I72" s="106"/>
      <c r="J72" s="107">
        <f>J474</f>
        <v>8157.74</v>
      </c>
      <c r="L72" s="104"/>
    </row>
    <row r="73" spans="2:12" s="1" customFormat="1" ht="21.75" customHeight="1" x14ac:dyDescent="0.2">
      <c r="B73" s="29"/>
      <c r="L73" s="29"/>
    </row>
    <row r="74" spans="2:12" s="1" customFormat="1" ht="6.9" customHeight="1" x14ac:dyDescent="0.2">
      <c r="B74" s="38"/>
      <c r="C74" s="39"/>
      <c r="D74" s="39"/>
      <c r="E74" s="39"/>
      <c r="F74" s="39"/>
      <c r="G74" s="39"/>
      <c r="H74" s="39"/>
      <c r="I74" s="39"/>
      <c r="J74" s="39"/>
      <c r="K74" s="39"/>
      <c r="L74" s="29"/>
    </row>
    <row r="78" spans="2:12" s="1" customFormat="1" ht="6.9" customHeight="1" x14ac:dyDescent="0.2">
      <c r="B78" s="40"/>
      <c r="C78" s="41"/>
      <c r="D78" s="41"/>
      <c r="E78" s="41"/>
      <c r="F78" s="41"/>
      <c r="G78" s="41"/>
      <c r="H78" s="41"/>
      <c r="I78" s="41"/>
      <c r="J78" s="41"/>
      <c r="K78" s="41"/>
      <c r="L78" s="29"/>
    </row>
    <row r="79" spans="2:12" s="1" customFormat="1" ht="24.9" customHeight="1" x14ac:dyDescent="0.2">
      <c r="B79" s="29"/>
      <c r="C79" s="21" t="s">
        <v>124</v>
      </c>
      <c r="L79" s="29"/>
    </row>
    <row r="80" spans="2:12" s="1" customFormat="1" ht="6.9" customHeight="1" x14ac:dyDescent="0.2">
      <c r="B80" s="29"/>
      <c r="L80" s="29"/>
    </row>
    <row r="81" spans="2:63" s="1" customFormat="1" ht="12" customHeight="1" x14ac:dyDescent="0.2">
      <c r="B81" s="29"/>
      <c r="C81" s="26" t="s">
        <v>15</v>
      </c>
      <c r="L81" s="29"/>
    </row>
    <row r="82" spans="2:63" s="1" customFormat="1" ht="16.5" customHeight="1" x14ac:dyDescent="0.2">
      <c r="B82" s="29"/>
      <c r="E82" s="453" t="str">
        <f>E7</f>
        <v>Zlepšení dopravně-bezpečnostní situace v obci Cehnice</v>
      </c>
      <c r="F82" s="454"/>
      <c r="G82" s="454"/>
      <c r="H82" s="454"/>
      <c r="L82" s="29"/>
    </row>
    <row r="83" spans="2:63" ht="12" customHeight="1" x14ac:dyDescent="0.2">
      <c r="B83" s="20"/>
      <c r="C83" s="26" t="s">
        <v>107</v>
      </c>
      <c r="L83" s="20"/>
    </row>
    <row r="84" spans="2:63" s="1" customFormat="1" ht="16.5" customHeight="1" x14ac:dyDescent="0.2">
      <c r="B84" s="29"/>
      <c r="E84" s="453" t="s">
        <v>698</v>
      </c>
      <c r="F84" s="452"/>
      <c r="G84" s="452"/>
      <c r="H84" s="452"/>
      <c r="L84" s="29"/>
    </row>
    <row r="85" spans="2:63" s="1" customFormat="1" ht="12" customHeight="1" x14ac:dyDescent="0.2">
      <c r="B85" s="29"/>
      <c r="C85" s="26" t="s">
        <v>109</v>
      </c>
      <c r="L85" s="29"/>
    </row>
    <row r="86" spans="2:63" s="1" customFormat="1" ht="16.5" customHeight="1" x14ac:dyDescent="0.2">
      <c r="B86" s="29"/>
      <c r="E86" s="430" t="str">
        <f>E11</f>
        <v>SO.01.2 - Komunikace - II. etapa - doprovodná část projektu - OSTATNÍ</v>
      </c>
      <c r="F86" s="452"/>
      <c r="G86" s="452"/>
      <c r="H86" s="452"/>
      <c r="L86" s="29"/>
    </row>
    <row r="87" spans="2:63" s="1" customFormat="1" ht="6.9" customHeight="1" x14ac:dyDescent="0.2">
      <c r="B87" s="29"/>
      <c r="L87" s="29"/>
    </row>
    <row r="88" spans="2:63" s="1" customFormat="1" ht="12" customHeight="1" x14ac:dyDescent="0.2">
      <c r="B88" s="29"/>
      <c r="C88" s="26" t="s">
        <v>19</v>
      </c>
      <c r="F88" s="24" t="str">
        <f>F14</f>
        <v>Obec Cehnice</v>
      </c>
      <c r="I88" s="26" t="s">
        <v>21</v>
      </c>
      <c r="J88" s="46" t="str">
        <f>IF(J14="","",J14)</f>
        <v>23. 5. 2023</v>
      </c>
      <c r="L88" s="29"/>
    </row>
    <row r="89" spans="2:63" s="1" customFormat="1" ht="6.9" customHeight="1" x14ac:dyDescent="0.2">
      <c r="B89" s="29"/>
      <c r="L89" s="29"/>
    </row>
    <row r="90" spans="2:63" s="1" customFormat="1" ht="15.15" customHeight="1" x14ac:dyDescent="0.2">
      <c r="B90" s="29"/>
      <c r="C90" s="26" t="s">
        <v>23</v>
      </c>
      <c r="F90" s="24" t="str">
        <f>E17</f>
        <v>Obec Cehnice</v>
      </c>
      <c r="I90" s="26" t="s">
        <v>28</v>
      </c>
      <c r="J90" s="27" t="str">
        <f>E23</f>
        <v>INVENTE s.r.o.</v>
      </c>
      <c r="L90" s="29"/>
    </row>
    <row r="91" spans="2:63" s="1" customFormat="1" ht="15.15" customHeight="1" x14ac:dyDescent="0.2">
      <c r="B91" s="29"/>
      <c r="C91" s="26" t="s">
        <v>26</v>
      </c>
      <c r="F91" s="24" t="str">
        <f>IF(E20="","",E20)</f>
        <v xml:space="preserve"> </v>
      </c>
      <c r="I91" s="26" t="s">
        <v>31</v>
      </c>
      <c r="J91" s="27" t="str">
        <f>E26</f>
        <v xml:space="preserve"> </v>
      </c>
      <c r="L91" s="29"/>
    </row>
    <row r="92" spans="2:63" s="1" customFormat="1" ht="10.35" customHeight="1" x14ac:dyDescent="0.2">
      <c r="B92" s="29"/>
      <c r="L92" s="29"/>
    </row>
    <row r="93" spans="2:63" s="10" customFormat="1" ht="29.25" customHeight="1" x14ac:dyDescent="0.2">
      <c r="B93" s="108"/>
      <c r="C93" s="109" t="s">
        <v>125</v>
      </c>
      <c r="D93" s="110" t="s">
        <v>53</v>
      </c>
      <c r="E93" s="110" t="s">
        <v>49</v>
      </c>
      <c r="F93" s="110" t="s">
        <v>50</v>
      </c>
      <c r="G93" s="110" t="s">
        <v>126</v>
      </c>
      <c r="H93" s="110" t="s">
        <v>127</v>
      </c>
      <c r="I93" s="110" t="s">
        <v>128</v>
      </c>
      <c r="J93" s="110" t="s">
        <v>113</v>
      </c>
      <c r="K93" s="111" t="s">
        <v>129</v>
      </c>
      <c r="L93" s="108"/>
      <c r="M93" s="52" t="s">
        <v>3</v>
      </c>
      <c r="N93" s="53" t="s">
        <v>38</v>
      </c>
      <c r="O93" s="53" t="s">
        <v>130</v>
      </c>
      <c r="P93" s="53" t="s">
        <v>131</v>
      </c>
      <c r="Q93" s="53" t="s">
        <v>132</v>
      </c>
      <c r="R93" s="53" t="s">
        <v>133</v>
      </c>
      <c r="S93" s="53" t="s">
        <v>134</v>
      </c>
      <c r="T93" s="54" t="s">
        <v>135</v>
      </c>
    </row>
    <row r="94" spans="2:63" s="1" customFormat="1" ht="22.95" customHeight="1" x14ac:dyDescent="0.3">
      <c r="B94" s="29"/>
      <c r="C94" s="57" t="s">
        <v>136</v>
      </c>
      <c r="J94" s="112">
        <f>BK94</f>
        <v>424685.61999999994</v>
      </c>
      <c r="L94" s="29"/>
      <c r="M94" s="55"/>
      <c r="N94" s="47"/>
      <c r="O94" s="47"/>
      <c r="P94" s="113">
        <f>P95</f>
        <v>166.47290100000001</v>
      </c>
      <c r="Q94" s="47"/>
      <c r="R94" s="113">
        <f>R95</f>
        <v>182.23251601999999</v>
      </c>
      <c r="S94" s="47"/>
      <c r="T94" s="114">
        <f>T95</f>
        <v>34.703189999999992</v>
      </c>
      <c r="AT94" s="17" t="s">
        <v>67</v>
      </c>
      <c r="AU94" s="17" t="s">
        <v>114</v>
      </c>
      <c r="BK94" s="115">
        <f>BK95</f>
        <v>424685.61999999994</v>
      </c>
    </row>
    <row r="95" spans="2:63" s="11" customFormat="1" ht="25.95" customHeight="1" x14ac:dyDescent="0.25">
      <c r="B95" s="116"/>
      <c r="D95" s="117" t="s">
        <v>67</v>
      </c>
      <c r="E95" s="118" t="s">
        <v>137</v>
      </c>
      <c r="F95" s="118" t="s">
        <v>138</v>
      </c>
      <c r="J95" s="119">
        <f>BK95</f>
        <v>424685.61999999994</v>
      </c>
      <c r="L95" s="116"/>
      <c r="M95" s="120"/>
      <c r="P95" s="121">
        <f>P96+P247+P250+P256+P350+P389+P467+P474</f>
        <v>166.47290100000001</v>
      </c>
      <c r="R95" s="121">
        <f>R96+R247+R250+R256+R350+R389+R467+R474</f>
        <v>182.23251601999999</v>
      </c>
      <c r="T95" s="122">
        <f>T96+T247+T250+T256+T350+T389+T467+T474</f>
        <v>34.703189999999992</v>
      </c>
      <c r="AR95" s="117" t="s">
        <v>75</v>
      </c>
      <c r="AT95" s="123" t="s">
        <v>67</v>
      </c>
      <c r="AU95" s="123" t="s">
        <v>68</v>
      </c>
      <c r="AY95" s="117" t="s">
        <v>139</v>
      </c>
      <c r="BK95" s="124">
        <f>BK96+BK247+BK250+BK256+BK350+BK389+BK467+BK474</f>
        <v>424685.61999999994</v>
      </c>
    </row>
    <row r="96" spans="2:63" s="11" customFormat="1" ht="22.95" customHeight="1" x14ac:dyDescent="0.25">
      <c r="B96" s="116"/>
      <c r="D96" s="117" t="s">
        <v>67</v>
      </c>
      <c r="E96" s="125" t="s">
        <v>75</v>
      </c>
      <c r="F96" s="125" t="s">
        <v>140</v>
      </c>
      <c r="J96" s="126">
        <f>BK96</f>
        <v>62109.09</v>
      </c>
      <c r="L96" s="116"/>
      <c r="M96" s="120"/>
      <c r="P96" s="121">
        <f>SUM(P97:P246)</f>
        <v>52.953463999999997</v>
      </c>
      <c r="R96" s="121">
        <f>SUM(R97:R246)</f>
        <v>0</v>
      </c>
      <c r="T96" s="122">
        <f>SUM(T97:T246)</f>
        <v>34.703189999999992</v>
      </c>
      <c r="AR96" s="117" t="s">
        <v>75</v>
      </c>
      <c r="AT96" s="123" t="s">
        <v>67</v>
      </c>
      <c r="AU96" s="123" t="s">
        <v>75</v>
      </c>
      <c r="AY96" s="117" t="s">
        <v>139</v>
      </c>
      <c r="BK96" s="124">
        <f>SUM(BK97:BK246)</f>
        <v>62109.09</v>
      </c>
    </row>
    <row r="97" spans="2:65" s="1" customFormat="1" ht="33" customHeight="1" x14ac:dyDescent="0.2">
      <c r="B97" s="127"/>
      <c r="C97" s="128" t="s">
        <v>75</v>
      </c>
      <c r="D97" s="128" t="s">
        <v>141</v>
      </c>
      <c r="E97" s="129" t="s">
        <v>700</v>
      </c>
      <c r="F97" s="130" t="s">
        <v>701</v>
      </c>
      <c r="G97" s="131" t="s">
        <v>425</v>
      </c>
      <c r="H97" s="132">
        <v>0</v>
      </c>
      <c r="I97" s="133">
        <v>267</v>
      </c>
      <c r="J97" s="133">
        <f>ROUND(I97*H97,2)</f>
        <v>0</v>
      </c>
      <c r="K97" s="130" t="s">
        <v>145</v>
      </c>
      <c r="L97" s="29"/>
      <c r="M97" s="134" t="s">
        <v>3</v>
      </c>
      <c r="N97" s="135" t="s">
        <v>39</v>
      </c>
      <c r="O97" s="136">
        <v>0.88</v>
      </c>
      <c r="P97" s="136">
        <f>O97*H97</f>
        <v>0</v>
      </c>
      <c r="Q97" s="136">
        <v>0</v>
      </c>
      <c r="R97" s="136">
        <f>Q97*H97</f>
        <v>0</v>
      </c>
      <c r="S97" s="136">
        <v>0</v>
      </c>
      <c r="T97" s="137">
        <f>S97*H97</f>
        <v>0</v>
      </c>
      <c r="AR97" s="138" t="s">
        <v>146</v>
      </c>
      <c r="AT97" s="138" t="s">
        <v>141</v>
      </c>
      <c r="AU97" s="138" t="s">
        <v>77</v>
      </c>
      <c r="AY97" s="17" t="s">
        <v>139</v>
      </c>
      <c r="BE97" s="139">
        <f>IF(N97="základní",J97,0)</f>
        <v>0</v>
      </c>
      <c r="BF97" s="139">
        <f>IF(N97="snížená",J97,0)</f>
        <v>0</v>
      </c>
      <c r="BG97" s="139">
        <f>IF(N97="zákl. přenesená",J97,0)</f>
        <v>0</v>
      </c>
      <c r="BH97" s="139">
        <f>IF(N97="sníž. přenesená",J97,0)</f>
        <v>0</v>
      </c>
      <c r="BI97" s="139">
        <f>IF(N97="nulová",J97,0)</f>
        <v>0</v>
      </c>
      <c r="BJ97" s="17" t="s">
        <v>75</v>
      </c>
      <c r="BK97" s="139">
        <f>ROUND(I97*H97,2)</f>
        <v>0</v>
      </c>
      <c r="BL97" s="17" t="s">
        <v>146</v>
      </c>
      <c r="BM97" s="138" t="s">
        <v>77</v>
      </c>
    </row>
    <row r="98" spans="2:65" s="1" customFormat="1" x14ac:dyDescent="0.2">
      <c r="B98" s="29"/>
      <c r="D98" s="140" t="s">
        <v>147</v>
      </c>
      <c r="F98" s="141" t="s">
        <v>702</v>
      </c>
      <c r="L98" s="29"/>
      <c r="M98" s="142"/>
      <c r="T98" s="49"/>
      <c r="AT98" s="17" t="s">
        <v>147</v>
      </c>
      <c r="AU98" s="17" t="s">
        <v>77</v>
      </c>
    </row>
    <row r="99" spans="2:65" s="1" customFormat="1" ht="24.15" customHeight="1" x14ac:dyDescent="0.2">
      <c r="B99" s="127"/>
      <c r="C99" s="128" t="s">
        <v>77</v>
      </c>
      <c r="D99" s="128" t="s">
        <v>141</v>
      </c>
      <c r="E99" s="129" t="s">
        <v>703</v>
      </c>
      <c r="F99" s="130" t="s">
        <v>704</v>
      </c>
      <c r="G99" s="131" t="s">
        <v>425</v>
      </c>
      <c r="H99" s="132">
        <v>0</v>
      </c>
      <c r="I99" s="133">
        <v>482</v>
      </c>
      <c r="J99" s="133">
        <f>ROUND(I99*H99,2)</f>
        <v>0</v>
      </c>
      <c r="K99" s="130" t="s">
        <v>145</v>
      </c>
      <c r="L99" s="29"/>
      <c r="M99" s="134" t="s">
        <v>3</v>
      </c>
      <c r="N99" s="135" t="s">
        <v>39</v>
      </c>
      <c r="O99" s="136">
        <v>1.7</v>
      </c>
      <c r="P99" s="136">
        <f>O99*H99</f>
        <v>0</v>
      </c>
      <c r="Q99" s="136">
        <v>0</v>
      </c>
      <c r="R99" s="136">
        <f>Q99*H99</f>
        <v>0</v>
      </c>
      <c r="S99" s="136">
        <v>0</v>
      </c>
      <c r="T99" s="137">
        <f>S99*H99</f>
        <v>0</v>
      </c>
      <c r="AR99" s="138" t="s">
        <v>146</v>
      </c>
      <c r="AT99" s="138" t="s">
        <v>141</v>
      </c>
      <c r="AU99" s="138" t="s">
        <v>77</v>
      </c>
      <c r="AY99" s="17" t="s">
        <v>139</v>
      </c>
      <c r="BE99" s="139">
        <f>IF(N99="základní",J99,0)</f>
        <v>0</v>
      </c>
      <c r="BF99" s="139">
        <f>IF(N99="snížená",J99,0)</f>
        <v>0</v>
      </c>
      <c r="BG99" s="139">
        <f>IF(N99="zákl. přenesená",J99,0)</f>
        <v>0</v>
      </c>
      <c r="BH99" s="139">
        <f>IF(N99="sníž. přenesená",J99,0)</f>
        <v>0</v>
      </c>
      <c r="BI99" s="139">
        <f>IF(N99="nulová",J99,0)</f>
        <v>0</v>
      </c>
      <c r="BJ99" s="17" t="s">
        <v>75</v>
      </c>
      <c r="BK99" s="139">
        <f>ROUND(I99*H99,2)</f>
        <v>0</v>
      </c>
      <c r="BL99" s="17" t="s">
        <v>146</v>
      </c>
      <c r="BM99" s="138" t="s">
        <v>146</v>
      </c>
    </row>
    <row r="100" spans="2:65" s="1" customFormat="1" x14ac:dyDescent="0.2">
      <c r="B100" s="29"/>
      <c r="D100" s="140" t="s">
        <v>147</v>
      </c>
      <c r="F100" s="141" t="s">
        <v>705</v>
      </c>
      <c r="L100" s="29"/>
      <c r="M100" s="142"/>
      <c r="T100" s="49"/>
      <c r="AT100" s="17" t="s">
        <v>147</v>
      </c>
      <c r="AU100" s="17" t="s">
        <v>77</v>
      </c>
    </row>
    <row r="101" spans="2:65" s="1" customFormat="1" ht="33" customHeight="1" x14ac:dyDescent="0.2">
      <c r="B101" s="127"/>
      <c r="C101" s="128" t="s">
        <v>157</v>
      </c>
      <c r="D101" s="128" t="s">
        <v>141</v>
      </c>
      <c r="E101" s="129" t="s">
        <v>706</v>
      </c>
      <c r="F101" s="130" t="s">
        <v>707</v>
      </c>
      <c r="G101" s="131" t="s">
        <v>425</v>
      </c>
      <c r="H101" s="132">
        <v>0</v>
      </c>
      <c r="I101" s="133">
        <v>3760</v>
      </c>
      <c r="J101" s="133">
        <f>ROUND(I101*H101,2)</f>
        <v>0</v>
      </c>
      <c r="K101" s="130" t="s">
        <v>145</v>
      </c>
      <c r="L101" s="29"/>
      <c r="M101" s="134" t="s">
        <v>3</v>
      </c>
      <c r="N101" s="135" t="s">
        <v>39</v>
      </c>
      <c r="O101" s="136">
        <v>11.239000000000001</v>
      </c>
      <c r="P101" s="136">
        <f>O101*H101</f>
        <v>0</v>
      </c>
      <c r="Q101" s="136">
        <v>0</v>
      </c>
      <c r="R101" s="136">
        <f>Q101*H101</f>
        <v>0</v>
      </c>
      <c r="S101" s="136">
        <v>0</v>
      </c>
      <c r="T101" s="137">
        <f>S101*H101</f>
        <v>0</v>
      </c>
      <c r="AR101" s="138" t="s">
        <v>146</v>
      </c>
      <c r="AT101" s="138" t="s">
        <v>141</v>
      </c>
      <c r="AU101" s="138" t="s">
        <v>77</v>
      </c>
      <c r="AY101" s="17" t="s">
        <v>139</v>
      </c>
      <c r="BE101" s="139">
        <f>IF(N101="základní",J101,0)</f>
        <v>0</v>
      </c>
      <c r="BF101" s="139">
        <f>IF(N101="snížená",J101,0)</f>
        <v>0</v>
      </c>
      <c r="BG101" s="139">
        <f>IF(N101="zákl. přenesená",J101,0)</f>
        <v>0</v>
      </c>
      <c r="BH101" s="139">
        <f>IF(N101="sníž. přenesená",J101,0)</f>
        <v>0</v>
      </c>
      <c r="BI101" s="139">
        <f>IF(N101="nulová",J101,0)</f>
        <v>0</v>
      </c>
      <c r="BJ101" s="17" t="s">
        <v>75</v>
      </c>
      <c r="BK101" s="139">
        <f>ROUND(I101*H101,2)</f>
        <v>0</v>
      </c>
      <c r="BL101" s="17" t="s">
        <v>146</v>
      </c>
      <c r="BM101" s="138" t="s">
        <v>160</v>
      </c>
    </row>
    <row r="102" spans="2:65" s="1" customFormat="1" x14ac:dyDescent="0.2">
      <c r="B102" s="29"/>
      <c r="D102" s="140" t="s">
        <v>147</v>
      </c>
      <c r="F102" s="141" t="s">
        <v>708</v>
      </c>
      <c r="L102" s="29"/>
      <c r="M102" s="142"/>
      <c r="T102" s="49"/>
      <c r="AT102" s="17" t="s">
        <v>147</v>
      </c>
      <c r="AU102" s="17" t="s">
        <v>77</v>
      </c>
    </row>
    <row r="103" spans="2:65" s="1" customFormat="1" ht="24.15" customHeight="1" x14ac:dyDescent="0.2">
      <c r="B103" s="127"/>
      <c r="C103" s="128" t="s">
        <v>146</v>
      </c>
      <c r="D103" s="128" t="s">
        <v>141</v>
      </c>
      <c r="E103" s="129" t="s">
        <v>709</v>
      </c>
      <c r="F103" s="130" t="s">
        <v>710</v>
      </c>
      <c r="G103" s="131" t="s">
        <v>425</v>
      </c>
      <c r="H103" s="132">
        <v>0</v>
      </c>
      <c r="I103" s="133">
        <v>362</v>
      </c>
      <c r="J103" s="133">
        <f>ROUND(I103*H103,2)</f>
        <v>0</v>
      </c>
      <c r="K103" s="130" t="s">
        <v>145</v>
      </c>
      <c r="L103" s="29"/>
      <c r="M103" s="134" t="s">
        <v>3</v>
      </c>
      <c r="N103" s="135" t="s">
        <v>39</v>
      </c>
      <c r="O103" s="136">
        <v>1.27</v>
      </c>
      <c r="P103" s="136">
        <f>O103*H103</f>
        <v>0</v>
      </c>
      <c r="Q103" s="136">
        <v>1.8000000000000001E-4</v>
      </c>
      <c r="R103" s="136">
        <f>Q103*H103</f>
        <v>0</v>
      </c>
      <c r="S103" s="136">
        <v>0</v>
      </c>
      <c r="T103" s="137">
        <f>S103*H103</f>
        <v>0</v>
      </c>
      <c r="AR103" s="138" t="s">
        <v>146</v>
      </c>
      <c r="AT103" s="138" t="s">
        <v>141</v>
      </c>
      <c r="AU103" s="138" t="s">
        <v>77</v>
      </c>
      <c r="AY103" s="17" t="s">
        <v>139</v>
      </c>
      <c r="BE103" s="139">
        <f>IF(N103="základní",J103,0)</f>
        <v>0</v>
      </c>
      <c r="BF103" s="139">
        <f>IF(N103="snížená",J103,0)</f>
        <v>0</v>
      </c>
      <c r="BG103" s="139">
        <f>IF(N103="zákl. přenesená",J103,0)</f>
        <v>0</v>
      </c>
      <c r="BH103" s="139">
        <f>IF(N103="sníž. přenesená",J103,0)</f>
        <v>0</v>
      </c>
      <c r="BI103" s="139">
        <f>IF(N103="nulová",J103,0)</f>
        <v>0</v>
      </c>
      <c r="BJ103" s="17" t="s">
        <v>75</v>
      </c>
      <c r="BK103" s="139">
        <f>ROUND(I103*H103,2)</f>
        <v>0</v>
      </c>
      <c r="BL103" s="17" t="s">
        <v>146</v>
      </c>
      <c r="BM103" s="138" t="s">
        <v>165</v>
      </c>
    </row>
    <row r="104" spans="2:65" s="1" customFormat="1" x14ac:dyDescent="0.2">
      <c r="B104" s="29"/>
      <c r="D104" s="140" t="s">
        <v>147</v>
      </c>
      <c r="F104" s="141" t="s">
        <v>711</v>
      </c>
      <c r="L104" s="29"/>
      <c r="M104" s="142"/>
      <c r="T104" s="49"/>
      <c r="AT104" s="17" t="s">
        <v>147</v>
      </c>
      <c r="AU104" s="17" t="s">
        <v>77</v>
      </c>
    </row>
    <row r="105" spans="2:65" s="1" customFormat="1" ht="66.75" customHeight="1" x14ac:dyDescent="0.2">
      <c r="B105" s="127"/>
      <c r="C105" s="128" t="s">
        <v>167</v>
      </c>
      <c r="D105" s="128" t="s">
        <v>141</v>
      </c>
      <c r="E105" s="129" t="s">
        <v>712</v>
      </c>
      <c r="F105" s="130" t="s">
        <v>713</v>
      </c>
      <c r="G105" s="131" t="s">
        <v>144</v>
      </c>
      <c r="H105" s="132">
        <v>50</v>
      </c>
      <c r="I105" s="133">
        <v>62</v>
      </c>
      <c r="J105" s="133">
        <f>ROUND(I105*H105,2)</f>
        <v>3100</v>
      </c>
      <c r="K105" s="130" t="s">
        <v>145</v>
      </c>
      <c r="L105" s="29"/>
      <c r="M105" s="134" t="s">
        <v>3</v>
      </c>
      <c r="N105" s="135" t="s">
        <v>39</v>
      </c>
      <c r="O105" s="136">
        <v>0.218</v>
      </c>
      <c r="P105" s="136">
        <f>O105*H105</f>
        <v>10.9</v>
      </c>
      <c r="Q105" s="136">
        <v>0</v>
      </c>
      <c r="R105" s="136">
        <f>Q105*H105</f>
        <v>0</v>
      </c>
      <c r="S105" s="136">
        <v>0.23499999999999999</v>
      </c>
      <c r="T105" s="137">
        <f>S105*H105</f>
        <v>11.75</v>
      </c>
      <c r="AR105" s="138" t="s">
        <v>146</v>
      </c>
      <c r="AT105" s="138" t="s">
        <v>141</v>
      </c>
      <c r="AU105" s="138" t="s">
        <v>77</v>
      </c>
      <c r="AY105" s="17" t="s">
        <v>139</v>
      </c>
      <c r="BE105" s="139">
        <f>IF(N105="základní",J105,0)</f>
        <v>3100</v>
      </c>
      <c r="BF105" s="139">
        <f>IF(N105="snížená",J105,0)</f>
        <v>0</v>
      </c>
      <c r="BG105" s="139">
        <f>IF(N105="zákl. přenesená",J105,0)</f>
        <v>0</v>
      </c>
      <c r="BH105" s="139">
        <f>IF(N105="sníž. přenesená",J105,0)</f>
        <v>0</v>
      </c>
      <c r="BI105" s="139">
        <f>IF(N105="nulová",J105,0)</f>
        <v>0</v>
      </c>
      <c r="BJ105" s="17" t="s">
        <v>75</v>
      </c>
      <c r="BK105" s="139">
        <f>ROUND(I105*H105,2)</f>
        <v>3100</v>
      </c>
      <c r="BL105" s="17" t="s">
        <v>146</v>
      </c>
      <c r="BM105" s="138" t="s">
        <v>170</v>
      </c>
    </row>
    <row r="106" spans="2:65" s="1" customFormat="1" x14ac:dyDescent="0.2">
      <c r="B106" s="29"/>
      <c r="D106" s="140" t="s">
        <v>147</v>
      </c>
      <c r="F106" s="141" t="s">
        <v>714</v>
      </c>
      <c r="L106" s="29"/>
      <c r="M106" s="142"/>
      <c r="T106" s="49"/>
      <c r="AT106" s="17" t="s">
        <v>147</v>
      </c>
      <c r="AU106" s="17" t="s">
        <v>77</v>
      </c>
    </row>
    <row r="107" spans="2:65" s="12" customFormat="1" x14ac:dyDescent="0.2">
      <c r="B107" s="143"/>
      <c r="D107" s="144" t="s">
        <v>149</v>
      </c>
      <c r="E107" s="145" t="s">
        <v>3</v>
      </c>
      <c r="F107" s="146" t="s">
        <v>715</v>
      </c>
      <c r="H107" s="147">
        <v>50</v>
      </c>
      <c r="L107" s="143"/>
      <c r="M107" s="148"/>
      <c r="T107" s="149"/>
      <c r="AT107" s="145" t="s">
        <v>149</v>
      </c>
      <c r="AU107" s="145" t="s">
        <v>77</v>
      </c>
      <c r="AV107" s="12" t="s">
        <v>77</v>
      </c>
      <c r="AW107" s="12" t="s">
        <v>30</v>
      </c>
      <c r="AX107" s="12" t="s">
        <v>68</v>
      </c>
      <c r="AY107" s="145" t="s">
        <v>139</v>
      </c>
    </row>
    <row r="108" spans="2:65" s="13" customFormat="1" x14ac:dyDescent="0.2">
      <c r="B108" s="150"/>
      <c r="D108" s="144" t="s">
        <v>149</v>
      </c>
      <c r="E108" s="151" t="s">
        <v>3</v>
      </c>
      <c r="F108" s="152" t="s">
        <v>151</v>
      </c>
      <c r="H108" s="153">
        <v>50</v>
      </c>
      <c r="L108" s="150"/>
      <c r="M108" s="154"/>
      <c r="T108" s="155"/>
      <c r="AT108" s="151" t="s">
        <v>149</v>
      </c>
      <c r="AU108" s="151" t="s">
        <v>77</v>
      </c>
      <c r="AV108" s="13" t="s">
        <v>146</v>
      </c>
      <c r="AW108" s="13" t="s">
        <v>30</v>
      </c>
      <c r="AX108" s="13" t="s">
        <v>75</v>
      </c>
      <c r="AY108" s="151" t="s">
        <v>139</v>
      </c>
    </row>
    <row r="109" spans="2:65" s="1" customFormat="1" ht="55.5" customHeight="1" x14ac:dyDescent="0.2">
      <c r="B109" s="127"/>
      <c r="C109" s="128" t="s">
        <v>160</v>
      </c>
      <c r="D109" s="128" t="s">
        <v>141</v>
      </c>
      <c r="E109" s="129" t="s">
        <v>152</v>
      </c>
      <c r="F109" s="130" t="s">
        <v>153</v>
      </c>
      <c r="G109" s="131" t="s">
        <v>144</v>
      </c>
      <c r="H109" s="132">
        <v>7.3140000000000001</v>
      </c>
      <c r="I109" s="133">
        <v>299</v>
      </c>
      <c r="J109" s="133">
        <f>ROUND(I109*H109,2)</f>
        <v>2186.89</v>
      </c>
      <c r="K109" s="130" t="s">
        <v>145</v>
      </c>
      <c r="L109" s="29"/>
      <c r="M109" s="134" t="s">
        <v>3</v>
      </c>
      <c r="N109" s="135" t="s">
        <v>39</v>
      </c>
      <c r="O109" s="136">
        <v>0.69499999999999995</v>
      </c>
      <c r="P109" s="136">
        <f>O109*H109</f>
        <v>5.0832299999999995</v>
      </c>
      <c r="Q109" s="136">
        <v>0</v>
      </c>
      <c r="R109" s="136">
        <f>Q109*H109</f>
        <v>0</v>
      </c>
      <c r="S109" s="136">
        <v>0.28999999999999998</v>
      </c>
      <c r="T109" s="137">
        <f>S109*H109</f>
        <v>2.1210599999999999</v>
      </c>
      <c r="AR109" s="138" t="s">
        <v>146</v>
      </c>
      <c r="AT109" s="138" t="s">
        <v>141</v>
      </c>
      <c r="AU109" s="138" t="s">
        <v>77</v>
      </c>
      <c r="AY109" s="17" t="s">
        <v>139</v>
      </c>
      <c r="BE109" s="139">
        <f>IF(N109="základní",J109,0)</f>
        <v>2186.89</v>
      </c>
      <c r="BF109" s="139">
        <f>IF(N109="snížená",J109,0)</f>
        <v>0</v>
      </c>
      <c r="BG109" s="139">
        <f>IF(N109="zákl. přenesená",J109,0)</f>
        <v>0</v>
      </c>
      <c r="BH109" s="139">
        <f>IF(N109="sníž. přenesená",J109,0)</f>
        <v>0</v>
      </c>
      <c r="BI109" s="139">
        <f>IF(N109="nulová",J109,0)</f>
        <v>0</v>
      </c>
      <c r="BJ109" s="17" t="s">
        <v>75</v>
      </c>
      <c r="BK109" s="139">
        <f>ROUND(I109*H109,2)</f>
        <v>2186.89</v>
      </c>
      <c r="BL109" s="17" t="s">
        <v>146</v>
      </c>
      <c r="BM109" s="138" t="s">
        <v>175</v>
      </c>
    </row>
    <row r="110" spans="2:65" s="1" customFormat="1" x14ac:dyDescent="0.2">
      <c r="B110" s="29"/>
      <c r="D110" s="140" t="s">
        <v>147</v>
      </c>
      <c r="F110" s="141" t="s">
        <v>154</v>
      </c>
      <c r="L110" s="29"/>
      <c r="M110" s="142"/>
      <c r="T110" s="49"/>
      <c r="AT110" s="17" t="s">
        <v>147</v>
      </c>
      <c r="AU110" s="17" t="s">
        <v>77</v>
      </c>
    </row>
    <row r="111" spans="2:65" s="12" customFormat="1" ht="30.6" x14ac:dyDescent="0.2">
      <c r="B111" s="143"/>
      <c r="D111" s="144" t="s">
        <v>149</v>
      </c>
      <c r="E111" s="145" t="s">
        <v>3</v>
      </c>
      <c r="F111" s="146" t="s">
        <v>716</v>
      </c>
      <c r="H111" s="147" t="s">
        <v>1341</v>
      </c>
      <c r="L111" s="143"/>
      <c r="M111" s="148"/>
      <c r="T111" s="149"/>
      <c r="AT111" s="145" t="s">
        <v>149</v>
      </c>
      <c r="AU111" s="145" t="s">
        <v>77</v>
      </c>
      <c r="AV111" s="12" t="s">
        <v>77</v>
      </c>
      <c r="AW111" s="12" t="s">
        <v>30</v>
      </c>
      <c r="AX111" s="12" t="s">
        <v>68</v>
      </c>
      <c r="AY111" s="145" t="s">
        <v>139</v>
      </c>
    </row>
    <row r="112" spans="2:65" s="13" customFormat="1" x14ac:dyDescent="0.2">
      <c r="B112" s="150"/>
      <c r="D112" s="144" t="s">
        <v>149</v>
      </c>
      <c r="E112" s="151" t="s">
        <v>3</v>
      </c>
      <c r="F112" s="152" t="s">
        <v>151</v>
      </c>
      <c r="H112" s="153">
        <v>7.3140000000000001</v>
      </c>
      <c r="L112" s="150"/>
      <c r="M112" s="154"/>
      <c r="T112" s="155"/>
      <c r="AT112" s="151" t="s">
        <v>149</v>
      </c>
      <c r="AU112" s="151" t="s">
        <v>77</v>
      </c>
      <c r="AV112" s="13" t="s">
        <v>146</v>
      </c>
      <c r="AW112" s="13" t="s">
        <v>30</v>
      </c>
      <c r="AX112" s="13" t="s">
        <v>75</v>
      </c>
      <c r="AY112" s="151" t="s">
        <v>139</v>
      </c>
    </row>
    <row r="113" spans="2:65" s="1" customFormat="1" ht="55.5" customHeight="1" x14ac:dyDescent="0.2">
      <c r="B113" s="127"/>
      <c r="C113" s="128" t="s">
        <v>177</v>
      </c>
      <c r="D113" s="128" t="s">
        <v>141</v>
      </c>
      <c r="E113" s="129" t="s">
        <v>163</v>
      </c>
      <c r="F113" s="130" t="s">
        <v>164</v>
      </c>
      <c r="G113" s="131" t="s">
        <v>144</v>
      </c>
      <c r="H113" s="132">
        <v>7.3140000000000001</v>
      </c>
      <c r="I113" s="133">
        <v>582</v>
      </c>
      <c r="J113" s="133">
        <f>ROUND(I113*H113,2)</f>
        <v>4256.75</v>
      </c>
      <c r="K113" s="130" t="s">
        <v>145</v>
      </c>
      <c r="L113" s="29"/>
      <c r="M113" s="134" t="s">
        <v>3</v>
      </c>
      <c r="N113" s="135" t="s">
        <v>39</v>
      </c>
      <c r="O113" s="136">
        <v>1.35</v>
      </c>
      <c r="P113" s="136">
        <f>O113*H113</f>
        <v>9.8739000000000008</v>
      </c>
      <c r="Q113" s="136">
        <v>0</v>
      </c>
      <c r="R113" s="136">
        <f>Q113*H113</f>
        <v>0</v>
      </c>
      <c r="S113" s="136">
        <v>0.32500000000000001</v>
      </c>
      <c r="T113" s="137">
        <f>S113*H113</f>
        <v>2.3770500000000001</v>
      </c>
      <c r="AR113" s="138" t="s">
        <v>146</v>
      </c>
      <c r="AT113" s="138" t="s">
        <v>141</v>
      </c>
      <c r="AU113" s="138" t="s">
        <v>77</v>
      </c>
      <c r="AY113" s="17" t="s">
        <v>139</v>
      </c>
      <c r="BE113" s="139">
        <f>IF(N113="základní",J113,0)</f>
        <v>4256.75</v>
      </c>
      <c r="BF113" s="139">
        <f>IF(N113="snížená",J113,0)</f>
        <v>0</v>
      </c>
      <c r="BG113" s="139">
        <f>IF(N113="zákl. přenesená",J113,0)</f>
        <v>0</v>
      </c>
      <c r="BH113" s="139">
        <f>IF(N113="sníž. přenesená",J113,0)</f>
        <v>0</v>
      </c>
      <c r="BI113" s="139">
        <f>IF(N113="nulová",J113,0)</f>
        <v>0</v>
      </c>
      <c r="BJ113" s="17" t="s">
        <v>75</v>
      </c>
      <c r="BK113" s="139">
        <f>ROUND(I113*H113,2)</f>
        <v>4256.75</v>
      </c>
      <c r="BL113" s="17" t="s">
        <v>146</v>
      </c>
      <c r="BM113" s="138" t="s">
        <v>181</v>
      </c>
    </row>
    <row r="114" spans="2:65" s="1" customFormat="1" x14ac:dyDescent="0.2">
      <c r="B114" s="29"/>
      <c r="D114" s="140" t="s">
        <v>147</v>
      </c>
      <c r="F114" s="141" t="s">
        <v>166</v>
      </c>
      <c r="L114" s="29"/>
      <c r="M114" s="142"/>
      <c r="T114" s="49"/>
      <c r="AT114" s="17" t="s">
        <v>147</v>
      </c>
      <c r="AU114" s="17" t="s">
        <v>77</v>
      </c>
    </row>
    <row r="115" spans="2:65" s="12" customFormat="1" ht="30.6" x14ac:dyDescent="0.2">
      <c r="B115" s="143"/>
      <c r="D115" s="144" t="s">
        <v>149</v>
      </c>
      <c r="E115" s="145" t="s">
        <v>3</v>
      </c>
      <c r="F115" s="146" t="s">
        <v>716</v>
      </c>
      <c r="H115" s="147"/>
      <c r="L115" s="143"/>
      <c r="M115" s="148"/>
      <c r="T115" s="149"/>
      <c r="AT115" s="145" t="s">
        <v>149</v>
      </c>
      <c r="AU115" s="145" t="s">
        <v>77</v>
      </c>
      <c r="AV115" s="12" t="s">
        <v>77</v>
      </c>
      <c r="AW115" s="12" t="s">
        <v>30</v>
      </c>
      <c r="AX115" s="12" t="s">
        <v>68</v>
      </c>
      <c r="AY115" s="145" t="s">
        <v>139</v>
      </c>
    </row>
    <row r="116" spans="2:65" s="13" customFormat="1" x14ac:dyDescent="0.2">
      <c r="B116" s="150"/>
      <c r="D116" s="144" t="s">
        <v>149</v>
      </c>
      <c r="E116" s="151" t="s">
        <v>3</v>
      </c>
      <c r="F116" s="152" t="s">
        <v>151</v>
      </c>
      <c r="H116" s="153">
        <v>7.3140000000000001</v>
      </c>
      <c r="L116" s="150"/>
      <c r="M116" s="154"/>
      <c r="T116" s="155"/>
      <c r="AT116" s="151" t="s">
        <v>149</v>
      </c>
      <c r="AU116" s="151" t="s">
        <v>77</v>
      </c>
      <c r="AV116" s="13" t="s">
        <v>146</v>
      </c>
      <c r="AW116" s="13" t="s">
        <v>30</v>
      </c>
      <c r="AX116" s="13" t="s">
        <v>75</v>
      </c>
      <c r="AY116" s="151" t="s">
        <v>139</v>
      </c>
    </row>
    <row r="117" spans="2:65" s="1" customFormat="1" ht="66.75" customHeight="1" x14ac:dyDescent="0.2">
      <c r="B117" s="127"/>
      <c r="C117" s="128" t="s">
        <v>165</v>
      </c>
      <c r="D117" s="128" t="s">
        <v>141</v>
      </c>
      <c r="E117" s="129" t="s">
        <v>168</v>
      </c>
      <c r="F117" s="130" t="s">
        <v>169</v>
      </c>
      <c r="G117" s="131" t="s">
        <v>144</v>
      </c>
      <c r="H117" s="132">
        <v>50</v>
      </c>
      <c r="I117" s="133">
        <v>48</v>
      </c>
      <c r="J117" s="133">
        <f>ROUND(I117*H117,2)</f>
        <v>2400</v>
      </c>
      <c r="K117" s="130" t="s">
        <v>145</v>
      </c>
      <c r="L117" s="29"/>
      <c r="M117" s="134" t="s">
        <v>3</v>
      </c>
      <c r="N117" s="135" t="s">
        <v>39</v>
      </c>
      <c r="O117" s="136">
        <v>0.10199999999999999</v>
      </c>
      <c r="P117" s="136">
        <f>O117*H117</f>
        <v>5.0999999999999996</v>
      </c>
      <c r="Q117" s="136">
        <v>0</v>
      </c>
      <c r="R117" s="136">
        <f>Q117*H117</f>
        <v>0</v>
      </c>
      <c r="S117" s="136">
        <v>0.28999999999999998</v>
      </c>
      <c r="T117" s="137">
        <f>S117*H117</f>
        <v>14.499999999999998</v>
      </c>
      <c r="AR117" s="138" t="s">
        <v>146</v>
      </c>
      <c r="AT117" s="138" t="s">
        <v>141</v>
      </c>
      <c r="AU117" s="138" t="s">
        <v>77</v>
      </c>
      <c r="AY117" s="17" t="s">
        <v>139</v>
      </c>
      <c r="BE117" s="139">
        <f>IF(N117="základní",J117,0)</f>
        <v>2400</v>
      </c>
      <c r="BF117" s="139">
        <f>IF(N117="snížená",J117,0)</f>
        <v>0</v>
      </c>
      <c r="BG117" s="139">
        <f>IF(N117="zákl. přenesená",J117,0)</f>
        <v>0</v>
      </c>
      <c r="BH117" s="139">
        <f>IF(N117="sníž. přenesená",J117,0)</f>
        <v>0</v>
      </c>
      <c r="BI117" s="139">
        <f>IF(N117="nulová",J117,0)</f>
        <v>0</v>
      </c>
      <c r="BJ117" s="17" t="s">
        <v>75</v>
      </c>
      <c r="BK117" s="139">
        <f>ROUND(I117*H117,2)</f>
        <v>2400</v>
      </c>
      <c r="BL117" s="17" t="s">
        <v>146</v>
      </c>
      <c r="BM117" s="138" t="s">
        <v>230</v>
      </c>
    </row>
    <row r="118" spans="2:65" s="1" customFormat="1" x14ac:dyDescent="0.2">
      <c r="B118" s="29"/>
      <c r="D118" s="140" t="s">
        <v>147</v>
      </c>
      <c r="F118" s="141" t="s">
        <v>171</v>
      </c>
      <c r="L118" s="29"/>
      <c r="M118" s="142"/>
      <c r="T118" s="49"/>
      <c r="AT118" s="17" t="s">
        <v>147</v>
      </c>
      <c r="AU118" s="17" t="s">
        <v>77</v>
      </c>
    </row>
    <row r="119" spans="2:65" s="12" customFormat="1" x14ac:dyDescent="0.2">
      <c r="B119" s="143"/>
      <c r="D119" s="144" t="s">
        <v>149</v>
      </c>
      <c r="E119" s="145" t="s">
        <v>3</v>
      </c>
      <c r="F119" s="146" t="s">
        <v>715</v>
      </c>
      <c r="H119" s="147">
        <v>50</v>
      </c>
      <c r="L119" s="143"/>
      <c r="M119" s="148"/>
      <c r="T119" s="149"/>
      <c r="AT119" s="145" t="s">
        <v>149</v>
      </c>
      <c r="AU119" s="145" t="s">
        <v>77</v>
      </c>
      <c r="AV119" s="12" t="s">
        <v>77</v>
      </c>
      <c r="AW119" s="12" t="s">
        <v>30</v>
      </c>
      <c r="AX119" s="12" t="s">
        <v>68</v>
      </c>
      <c r="AY119" s="145" t="s">
        <v>139</v>
      </c>
    </row>
    <row r="120" spans="2:65" s="13" customFormat="1" x14ac:dyDescent="0.2">
      <c r="B120" s="150"/>
      <c r="D120" s="144" t="s">
        <v>149</v>
      </c>
      <c r="E120" s="151" t="s">
        <v>3</v>
      </c>
      <c r="F120" s="152" t="s">
        <v>151</v>
      </c>
      <c r="H120" s="153">
        <v>50</v>
      </c>
      <c r="L120" s="150"/>
      <c r="M120" s="154"/>
      <c r="T120" s="155"/>
      <c r="AT120" s="151" t="s">
        <v>149</v>
      </c>
      <c r="AU120" s="151" t="s">
        <v>77</v>
      </c>
      <c r="AV120" s="13" t="s">
        <v>146</v>
      </c>
      <c r="AW120" s="13" t="s">
        <v>30</v>
      </c>
      <c r="AX120" s="13" t="s">
        <v>75</v>
      </c>
      <c r="AY120" s="151" t="s">
        <v>139</v>
      </c>
    </row>
    <row r="121" spans="2:65" s="1" customFormat="1" ht="66.75" customHeight="1" x14ac:dyDescent="0.2">
      <c r="B121" s="127"/>
      <c r="C121" s="128" t="s">
        <v>192</v>
      </c>
      <c r="D121" s="128" t="s">
        <v>141</v>
      </c>
      <c r="E121" s="129" t="s">
        <v>173</v>
      </c>
      <c r="F121" s="130" t="s">
        <v>174</v>
      </c>
      <c r="G121" s="131" t="s">
        <v>144</v>
      </c>
      <c r="H121" s="132">
        <v>7.3140000000000001</v>
      </c>
      <c r="I121" s="133">
        <v>57</v>
      </c>
      <c r="J121" s="133">
        <f>ROUND(I121*H121,2)</f>
        <v>416.9</v>
      </c>
      <c r="K121" s="130" t="s">
        <v>145</v>
      </c>
      <c r="L121" s="29"/>
      <c r="M121" s="134" t="s">
        <v>3</v>
      </c>
      <c r="N121" s="135" t="s">
        <v>39</v>
      </c>
      <c r="O121" s="136">
        <v>0.108</v>
      </c>
      <c r="P121" s="136">
        <f>O121*H121</f>
        <v>0.78991199999999995</v>
      </c>
      <c r="Q121" s="136">
        <v>0</v>
      </c>
      <c r="R121" s="136">
        <f>Q121*H121</f>
        <v>0</v>
      </c>
      <c r="S121" s="136">
        <v>0.22</v>
      </c>
      <c r="T121" s="137">
        <f>S121*H121</f>
        <v>1.6090800000000001</v>
      </c>
      <c r="AR121" s="138" t="s">
        <v>146</v>
      </c>
      <c r="AT121" s="138" t="s">
        <v>141</v>
      </c>
      <c r="AU121" s="138" t="s">
        <v>77</v>
      </c>
      <c r="AY121" s="17" t="s">
        <v>139</v>
      </c>
      <c r="BE121" s="139">
        <f>IF(N121="základní",J121,0)</f>
        <v>416.9</v>
      </c>
      <c r="BF121" s="139">
        <f>IF(N121="snížená",J121,0)</f>
        <v>0</v>
      </c>
      <c r="BG121" s="139">
        <f>IF(N121="zákl. přenesená",J121,0)</f>
        <v>0</v>
      </c>
      <c r="BH121" s="139">
        <f>IF(N121="sníž. přenesená",J121,0)</f>
        <v>0</v>
      </c>
      <c r="BI121" s="139">
        <f>IF(N121="nulová",J121,0)</f>
        <v>0</v>
      </c>
      <c r="BJ121" s="17" t="s">
        <v>75</v>
      </c>
      <c r="BK121" s="139">
        <f>ROUND(I121*H121,2)</f>
        <v>416.9</v>
      </c>
      <c r="BL121" s="17" t="s">
        <v>146</v>
      </c>
      <c r="BM121" s="138" t="s">
        <v>186</v>
      </c>
    </row>
    <row r="122" spans="2:65" s="1" customFormat="1" x14ac:dyDescent="0.2">
      <c r="B122" s="29"/>
      <c r="D122" s="140" t="s">
        <v>147</v>
      </c>
      <c r="F122" s="141" t="s">
        <v>176</v>
      </c>
      <c r="L122" s="29"/>
      <c r="M122" s="142"/>
      <c r="T122" s="49"/>
      <c r="AT122" s="17" t="s">
        <v>147</v>
      </c>
      <c r="AU122" s="17" t="s">
        <v>77</v>
      </c>
    </row>
    <row r="123" spans="2:65" s="12" customFormat="1" ht="30.6" x14ac:dyDescent="0.2">
      <c r="B123" s="143"/>
      <c r="D123" s="144" t="s">
        <v>149</v>
      </c>
      <c r="E123" s="145" t="s">
        <v>3</v>
      </c>
      <c r="F123" s="146" t="s">
        <v>716</v>
      </c>
      <c r="H123" s="147"/>
      <c r="L123" s="143"/>
      <c r="M123" s="148"/>
      <c r="T123" s="149"/>
      <c r="AT123" s="145" t="s">
        <v>149</v>
      </c>
      <c r="AU123" s="145" t="s">
        <v>77</v>
      </c>
      <c r="AV123" s="12" t="s">
        <v>77</v>
      </c>
      <c r="AW123" s="12" t="s">
        <v>30</v>
      </c>
      <c r="AX123" s="12" t="s">
        <v>68</v>
      </c>
      <c r="AY123" s="145" t="s">
        <v>139</v>
      </c>
    </row>
    <row r="124" spans="2:65" s="13" customFormat="1" x14ac:dyDescent="0.2">
      <c r="B124" s="150"/>
      <c r="D124" s="144" t="s">
        <v>149</v>
      </c>
      <c r="E124" s="151" t="s">
        <v>3</v>
      </c>
      <c r="F124" s="152" t="s">
        <v>151</v>
      </c>
      <c r="H124" s="153">
        <v>7.3140000000000001</v>
      </c>
      <c r="L124" s="150"/>
      <c r="M124" s="154"/>
      <c r="T124" s="155"/>
      <c r="AT124" s="151" t="s">
        <v>149</v>
      </c>
      <c r="AU124" s="151" t="s">
        <v>77</v>
      </c>
      <c r="AV124" s="13" t="s">
        <v>146</v>
      </c>
      <c r="AW124" s="13" t="s">
        <v>30</v>
      </c>
      <c r="AX124" s="13" t="s">
        <v>75</v>
      </c>
      <c r="AY124" s="151" t="s">
        <v>139</v>
      </c>
    </row>
    <row r="125" spans="2:65" s="1" customFormat="1" ht="44.25" customHeight="1" x14ac:dyDescent="0.2">
      <c r="B125" s="127"/>
      <c r="C125" s="128" t="s">
        <v>170</v>
      </c>
      <c r="D125" s="128" t="s">
        <v>141</v>
      </c>
      <c r="E125" s="129" t="s">
        <v>717</v>
      </c>
      <c r="F125" s="130" t="s">
        <v>718</v>
      </c>
      <c r="G125" s="131" t="s">
        <v>180</v>
      </c>
      <c r="H125" s="132">
        <v>20.399999999999999</v>
      </c>
      <c r="I125" s="133">
        <v>63</v>
      </c>
      <c r="J125" s="133">
        <f>ROUND(I125*H125,2)</f>
        <v>1285.2</v>
      </c>
      <c r="K125" s="130" t="s">
        <v>145</v>
      </c>
      <c r="L125" s="29"/>
      <c r="M125" s="134" t="s">
        <v>3</v>
      </c>
      <c r="N125" s="135" t="s">
        <v>39</v>
      </c>
      <c r="O125" s="136">
        <v>0.14699999999999999</v>
      </c>
      <c r="P125" s="136">
        <f>O125*H125</f>
        <v>2.9987999999999997</v>
      </c>
      <c r="Q125" s="136">
        <v>0</v>
      </c>
      <c r="R125" s="136">
        <f>Q125*H125</f>
        <v>0</v>
      </c>
      <c r="S125" s="136">
        <v>0.115</v>
      </c>
      <c r="T125" s="137">
        <f>S125*H125</f>
        <v>2.3460000000000001</v>
      </c>
      <c r="AR125" s="138" t="s">
        <v>146</v>
      </c>
      <c r="AT125" s="138" t="s">
        <v>141</v>
      </c>
      <c r="AU125" s="138" t="s">
        <v>77</v>
      </c>
      <c r="AY125" s="17" t="s">
        <v>139</v>
      </c>
      <c r="BE125" s="139">
        <f>IF(N125="základní",J125,0)</f>
        <v>1285.2</v>
      </c>
      <c r="BF125" s="139">
        <f>IF(N125="snížená",J125,0)</f>
        <v>0</v>
      </c>
      <c r="BG125" s="139">
        <f>IF(N125="zákl. přenesená",J125,0)</f>
        <v>0</v>
      </c>
      <c r="BH125" s="139">
        <f>IF(N125="sníž. přenesená",J125,0)</f>
        <v>0</v>
      </c>
      <c r="BI125" s="139">
        <f>IF(N125="nulová",J125,0)</f>
        <v>0</v>
      </c>
      <c r="BJ125" s="17" t="s">
        <v>75</v>
      </c>
      <c r="BK125" s="139">
        <f>ROUND(I125*H125,2)</f>
        <v>1285.2</v>
      </c>
      <c r="BL125" s="17" t="s">
        <v>146</v>
      </c>
      <c r="BM125" s="138" t="s">
        <v>196</v>
      </c>
    </row>
    <row r="126" spans="2:65" s="1" customFormat="1" x14ac:dyDescent="0.2">
      <c r="B126" s="29"/>
      <c r="D126" s="140" t="s">
        <v>147</v>
      </c>
      <c r="F126" s="141" t="s">
        <v>719</v>
      </c>
      <c r="L126" s="29"/>
      <c r="M126" s="142"/>
      <c r="T126" s="49"/>
      <c r="AT126" s="17" t="s">
        <v>147</v>
      </c>
      <c r="AU126" s="17" t="s">
        <v>77</v>
      </c>
    </row>
    <row r="127" spans="2:65" s="12" customFormat="1" x14ac:dyDescent="0.2">
      <c r="B127" s="143"/>
      <c r="D127" s="144" t="s">
        <v>149</v>
      </c>
      <c r="E127" s="145" t="s">
        <v>3</v>
      </c>
      <c r="F127" s="146" t="s">
        <v>720</v>
      </c>
      <c r="H127" s="147">
        <v>20.399999999999999</v>
      </c>
      <c r="L127" s="143"/>
      <c r="M127" s="148"/>
      <c r="T127" s="149"/>
      <c r="AT127" s="145" t="s">
        <v>149</v>
      </c>
      <c r="AU127" s="145" t="s">
        <v>77</v>
      </c>
      <c r="AV127" s="12" t="s">
        <v>77</v>
      </c>
      <c r="AW127" s="12" t="s">
        <v>30</v>
      </c>
      <c r="AX127" s="12" t="s">
        <v>68</v>
      </c>
      <c r="AY127" s="145" t="s">
        <v>139</v>
      </c>
    </row>
    <row r="128" spans="2:65" s="13" customFormat="1" x14ac:dyDescent="0.2">
      <c r="B128" s="150"/>
      <c r="D128" s="144" t="s">
        <v>149</v>
      </c>
      <c r="E128" s="151" t="s">
        <v>3</v>
      </c>
      <c r="F128" s="152" t="s">
        <v>151</v>
      </c>
      <c r="H128" s="153">
        <v>20.399999999999999</v>
      </c>
      <c r="L128" s="150"/>
      <c r="M128" s="154"/>
      <c r="T128" s="155"/>
      <c r="AT128" s="151" t="s">
        <v>149</v>
      </c>
      <c r="AU128" s="151" t="s">
        <v>77</v>
      </c>
      <c r="AV128" s="13" t="s">
        <v>146</v>
      </c>
      <c r="AW128" s="13" t="s">
        <v>30</v>
      </c>
      <c r="AX128" s="13" t="s">
        <v>75</v>
      </c>
      <c r="AY128" s="151" t="s">
        <v>139</v>
      </c>
    </row>
    <row r="129" spans="2:65" s="1" customFormat="1" ht="37.950000000000003" customHeight="1" x14ac:dyDescent="0.2">
      <c r="B129" s="127"/>
      <c r="C129" s="128" t="s">
        <v>204</v>
      </c>
      <c r="D129" s="128" t="s">
        <v>141</v>
      </c>
      <c r="E129" s="129" t="s">
        <v>721</v>
      </c>
      <c r="F129" s="130" t="s">
        <v>722</v>
      </c>
      <c r="G129" s="131" t="s">
        <v>195</v>
      </c>
      <c r="H129" s="132">
        <v>0</v>
      </c>
      <c r="I129" s="133">
        <v>383</v>
      </c>
      <c r="J129" s="133">
        <f>ROUND(I129*H129,2)</f>
        <v>0</v>
      </c>
      <c r="K129" s="130" t="s">
        <v>145</v>
      </c>
      <c r="L129" s="29"/>
      <c r="M129" s="134" t="s">
        <v>3</v>
      </c>
      <c r="N129" s="135" t="s">
        <v>39</v>
      </c>
      <c r="O129" s="136">
        <v>1.548</v>
      </c>
      <c r="P129" s="136">
        <f>O129*H129</f>
        <v>0</v>
      </c>
      <c r="Q129" s="136">
        <v>0</v>
      </c>
      <c r="R129" s="136">
        <f>Q129*H129</f>
        <v>0</v>
      </c>
      <c r="S129" s="136">
        <v>0</v>
      </c>
      <c r="T129" s="137">
        <f>S129*H129</f>
        <v>0</v>
      </c>
      <c r="AR129" s="138" t="s">
        <v>146</v>
      </c>
      <c r="AT129" s="138" t="s">
        <v>141</v>
      </c>
      <c r="AU129" s="138" t="s">
        <v>77</v>
      </c>
      <c r="AY129" s="17" t="s">
        <v>139</v>
      </c>
      <c r="BE129" s="139">
        <f>IF(N129="základní",J129,0)</f>
        <v>0</v>
      </c>
      <c r="BF129" s="139">
        <f>IF(N129="snížená",J129,0)</f>
        <v>0</v>
      </c>
      <c r="BG129" s="139">
        <f>IF(N129="zákl. přenesená",J129,0)</f>
        <v>0</v>
      </c>
      <c r="BH129" s="139">
        <f>IF(N129="sníž. přenesená",J129,0)</f>
        <v>0</v>
      </c>
      <c r="BI129" s="139">
        <f>IF(N129="nulová",J129,0)</f>
        <v>0</v>
      </c>
      <c r="BJ129" s="17" t="s">
        <v>75</v>
      </c>
      <c r="BK129" s="139">
        <f>ROUND(I129*H129,2)</f>
        <v>0</v>
      </c>
      <c r="BL129" s="17" t="s">
        <v>146</v>
      </c>
      <c r="BM129" s="138" t="s">
        <v>200</v>
      </c>
    </row>
    <row r="130" spans="2:65" s="1" customFormat="1" x14ac:dyDescent="0.2">
      <c r="B130" s="29"/>
      <c r="D130" s="140" t="s">
        <v>147</v>
      </c>
      <c r="F130" s="141" t="s">
        <v>723</v>
      </c>
      <c r="L130" s="29"/>
      <c r="M130" s="142"/>
      <c r="T130" s="49"/>
      <c r="AT130" s="17" t="s">
        <v>147</v>
      </c>
      <c r="AU130" s="17" t="s">
        <v>77</v>
      </c>
    </row>
    <row r="131" spans="2:65" s="12" customFormat="1" x14ac:dyDescent="0.2">
      <c r="B131" s="143"/>
      <c r="D131" s="144" t="s">
        <v>149</v>
      </c>
      <c r="E131" s="145" t="s">
        <v>3</v>
      </c>
      <c r="F131" s="146" t="s">
        <v>724</v>
      </c>
      <c r="H131" s="147">
        <v>3.9</v>
      </c>
      <c r="L131" s="143"/>
      <c r="M131" s="148"/>
      <c r="T131" s="149"/>
      <c r="AT131" s="145" t="s">
        <v>149</v>
      </c>
      <c r="AU131" s="145" t="s">
        <v>77</v>
      </c>
      <c r="AV131" s="12" t="s">
        <v>77</v>
      </c>
      <c r="AW131" s="12" t="s">
        <v>30</v>
      </c>
      <c r="AX131" s="12" t="s">
        <v>68</v>
      </c>
      <c r="AY131" s="145" t="s">
        <v>139</v>
      </c>
    </row>
    <row r="132" spans="2:65" s="13" customFormat="1" x14ac:dyDescent="0.2">
      <c r="B132" s="150"/>
      <c r="D132" s="144" t="s">
        <v>149</v>
      </c>
      <c r="E132" s="151" t="s">
        <v>3</v>
      </c>
      <c r="F132" s="152" t="s">
        <v>151</v>
      </c>
      <c r="H132" s="153">
        <v>3.9</v>
      </c>
      <c r="L132" s="150"/>
      <c r="M132" s="154"/>
      <c r="T132" s="155"/>
      <c r="AT132" s="151" t="s">
        <v>149</v>
      </c>
      <c r="AU132" s="151" t="s">
        <v>77</v>
      </c>
      <c r="AV132" s="13" t="s">
        <v>146</v>
      </c>
      <c r="AW132" s="13" t="s">
        <v>30</v>
      </c>
      <c r="AX132" s="13" t="s">
        <v>75</v>
      </c>
      <c r="AY132" s="151" t="s">
        <v>139</v>
      </c>
    </row>
    <row r="133" spans="2:65" s="1" customFormat="1" ht="24.15" customHeight="1" x14ac:dyDescent="0.2">
      <c r="B133" s="127"/>
      <c r="C133" s="128" t="s">
        <v>175</v>
      </c>
      <c r="D133" s="128" t="s">
        <v>141</v>
      </c>
      <c r="E133" s="129" t="s">
        <v>725</v>
      </c>
      <c r="F133" s="130" t="s">
        <v>726</v>
      </c>
      <c r="G133" s="131" t="s">
        <v>144</v>
      </c>
      <c r="H133" s="132">
        <v>0</v>
      </c>
      <c r="I133" s="133">
        <v>12</v>
      </c>
      <c r="J133" s="133">
        <f>ROUND(I133*H133,2)</f>
        <v>0</v>
      </c>
      <c r="K133" s="130" t="s">
        <v>145</v>
      </c>
      <c r="L133" s="29"/>
      <c r="M133" s="134" t="s">
        <v>3</v>
      </c>
      <c r="N133" s="135" t="s">
        <v>39</v>
      </c>
      <c r="O133" s="136">
        <v>1.4999999999999999E-2</v>
      </c>
      <c r="P133" s="136">
        <f>O133*H133</f>
        <v>0</v>
      </c>
      <c r="Q133" s="136">
        <v>0</v>
      </c>
      <c r="R133" s="136">
        <f>Q133*H133</f>
        <v>0</v>
      </c>
      <c r="S133" s="136">
        <v>0</v>
      </c>
      <c r="T133" s="137">
        <f>S133*H133</f>
        <v>0</v>
      </c>
      <c r="AR133" s="138" t="s">
        <v>146</v>
      </c>
      <c r="AT133" s="138" t="s">
        <v>141</v>
      </c>
      <c r="AU133" s="138" t="s">
        <v>77</v>
      </c>
      <c r="AY133" s="17" t="s">
        <v>139</v>
      </c>
      <c r="BE133" s="139">
        <f>IF(N133="základní",J133,0)</f>
        <v>0</v>
      </c>
      <c r="BF133" s="139">
        <f>IF(N133="snížená",J133,0)</f>
        <v>0</v>
      </c>
      <c r="BG133" s="139">
        <f>IF(N133="zákl. přenesená",J133,0)</f>
        <v>0</v>
      </c>
      <c r="BH133" s="139">
        <f>IF(N133="sníž. přenesená",J133,0)</f>
        <v>0</v>
      </c>
      <c r="BI133" s="139">
        <f>IF(N133="nulová",J133,0)</f>
        <v>0</v>
      </c>
      <c r="BJ133" s="17" t="s">
        <v>75</v>
      </c>
      <c r="BK133" s="139">
        <f>ROUND(I133*H133,2)</f>
        <v>0</v>
      </c>
      <c r="BL133" s="17" t="s">
        <v>146</v>
      </c>
      <c r="BM133" s="138" t="s">
        <v>272</v>
      </c>
    </row>
    <row r="134" spans="2:65" s="1" customFormat="1" x14ac:dyDescent="0.2">
      <c r="B134" s="29"/>
      <c r="D134" s="140" t="s">
        <v>147</v>
      </c>
      <c r="F134" s="141" t="s">
        <v>727</v>
      </c>
      <c r="L134" s="29"/>
      <c r="M134" s="142"/>
      <c r="T134" s="49"/>
      <c r="AT134" s="17" t="s">
        <v>147</v>
      </c>
      <c r="AU134" s="17" t="s">
        <v>77</v>
      </c>
    </row>
    <row r="135" spans="2:65" s="12" customFormat="1" x14ac:dyDescent="0.2">
      <c r="B135" s="143"/>
      <c r="D135" s="144" t="s">
        <v>149</v>
      </c>
      <c r="E135" s="145" t="s">
        <v>3</v>
      </c>
      <c r="F135" s="146" t="s">
        <v>728</v>
      </c>
      <c r="H135" s="147">
        <v>785.5</v>
      </c>
      <c r="L135" s="143"/>
      <c r="M135" s="148"/>
      <c r="T135" s="149"/>
      <c r="AT135" s="145" t="s">
        <v>149</v>
      </c>
      <c r="AU135" s="145" t="s">
        <v>77</v>
      </c>
      <c r="AV135" s="12" t="s">
        <v>77</v>
      </c>
      <c r="AW135" s="12" t="s">
        <v>30</v>
      </c>
      <c r="AX135" s="12" t="s">
        <v>68</v>
      </c>
      <c r="AY135" s="145" t="s">
        <v>139</v>
      </c>
    </row>
    <row r="136" spans="2:65" s="12" customFormat="1" x14ac:dyDescent="0.2">
      <c r="B136" s="143"/>
      <c r="D136" s="144" t="s">
        <v>149</v>
      </c>
      <c r="E136" s="145" t="s">
        <v>3</v>
      </c>
      <c r="F136" s="146" t="s">
        <v>729</v>
      </c>
      <c r="H136" s="147">
        <v>-50</v>
      </c>
      <c r="L136" s="143"/>
      <c r="M136" s="148"/>
      <c r="T136" s="149"/>
      <c r="AT136" s="145" t="s">
        <v>149</v>
      </c>
      <c r="AU136" s="145" t="s">
        <v>77</v>
      </c>
      <c r="AV136" s="12" t="s">
        <v>77</v>
      </c>
      <c r="AW136" s="12" t="s">
        <v>30</v>
      </c>
      <c r="AX136" s="12" t="s">
        <v>68</v>
      </c>
      <c r="AY136" s="145" t="s">
        <v>139</v>
      </c>
    </row>
    <row r="137" spans="2:65" s="13" customFormat="1" x14ac:dyDescent="0.2">
      <c r="B137" s="150"/>
      <c r="D137" s="144" t="s">
        <v>149</v>
      </c>
      <c r="E137" s="151" t="s">
        <v>3</v>
      </c>
      <c r="F137" s="152" t="s">
        <v>151</v>
      </c>
      <c r="H137" s="153">
        <v>735.5</v>
      </c>
      <c r="L137" s="150"/>
      <c r="M137" s="154"/>
      <c r="T137" s="155"/>
      <c r="AT137" s="151" t="s">
        <v>149</v>
      </c>
      <c r="AU137" s="151" t="s">
        <v>77</v>
      </c>
      <c r="AV137" s="13" t="s">
        <v>146</v>
      </c>
      <c r="AW137" s="13" t="s">
        <v>30</v>
      </c>
      <c r="AX137" s="13" t="s">
        <v>75</v>
      </c>
      <c r="AY137" s="151" t="s">
        <v>139</v>
      </c>
    </row>
    <row r="138" spans="2:65" s="1" customFormat="1" ht="33" customHeight="1" x14ac:dyDescent="0.2">
      <c r="B138" s="127"/>
      <c r="C138" s="128" t="s">
        <v>216</v>
      </c>
      <c r="D138" s="128" t="s">
        <v>141</v>
      </c>
      <c r="E138" s="129" t="s">
        <v>193</v>
      </c>
      <c r="F138" s="130" t="s">
        <v>194</v>
      </c>
      <c r="G138" s="131" t="s">
        <v>195</v>
      </c>
      <c r="H138" s="132">
        <v>44.858999999999995</v>
      </c>
      <c r="I138" s="133">
        <v>125</v>
      </c>
      <c r="J138" s="133">
        <f>ROUND(I138*H138,2)</f>
        <v>5607.38</v>
      </c>
      <c r="K138" s="130" t="s">
        <v>145</v>
      </c>
      <c r="L138" s="29"/>
      <c r="M138" s="134" t="s">
        <v>3</v>
      </c>
      <c r="N138" s="135" t="s">
        <v>39</v>
      </c>
      <c r="O138" s="136">
        <v>0.21199999999999999</v>
      </c>
      <c r="P138" s="136">
        <f>O138*H138</f>
        <v>9.5101079999999989</v>
      </c>
      <c r="Q138" s="136">
        <v>0</v>
      </c>
      <c r="R138" s="136">
        <f>Q138*H138</f>
        <v>0</v>
      </c>
      <c r="S138" s="136">
        <v>0</v>
      </c>
      <c r="T138" s="137">
        <f>S138*H138</f>
        <v>0</v>
      </c>
      <c r="AR138" s="138" t="s">
        <v>146</v>
      </c>
      <c r="AT138" s="138" t="s">
        <v>141</v>
      </c>
      <c r="AU138" s="138" t="s">
        <v>77</v>
      </c>
      <c r="AY138" s="17" t="s">
        <v>139</v>
      </c>
      <c r="BE138" s="139">
        <f>IF(N138="základní",J138,0)</f>
        <v>5607.38</v>
      </c>
      <c r="BF138" s="139">
        <f>IF(N138="snížená",J138,0)</f>
        <v>0</v>
      </c>
      <c r="BG138" s="139">
        <f>IF(N138="zákl. přenesená",J138,0)</f>
        <v>0</v>
      </c>
      <c r="BH138" s="139">
        <f>IF(N138="sníž. přenesená",J138,0)</f>
        <v>0</v>
      </c>
      <c r="BI138" s="139">
        <f>IF(N138="nulová",J138,0)</f>
        <v>0</v>
      </c>
      <c r="BJ138" s="17" t="s">
        <v>75</v>
      </c>
      <c r="BK138" s="139">
        <f>ROUND(I138*H138,2)</f>
        <v>5607.38</v>
      </c>
      <c r="BL138" s="17" t="s">
        <v>146</v>
      </c>
      <c r="BM138" s="138" t="s">
        <v>207</v>
      </c>
    </row>
    <row r="139" spans="2:65" s="1" customFormat="1" x14ac:dyDescent="0.2">
      <c r="B139" s="29"/>
      <c r="D139" s="140" t="s">
        <v>147</v>
      </c>
      <c r="F139" s="141" t="s">
        <v>197</v>
      </c>
      <c r="L139" s="29"/>
      <c r="M139" s="142"/>
      <c r="T139" s="49"/>
      <c r="AT139" s="17" t="s">
        <v>147</v>
      </c>
      <c r="AU139" s="17" t="s">
        <v>77</v>
      </c>
    </row>
    <row r="140" spans="2:65" s="12" customFormat="1" ht="20.399999999999999" x14ac:dyDescent="0.2">
      <c r="B140" s="143"/>
      <c r="D140" s="144" t="s">
        <v>149</v>
      </c>
      <c r="E140" s="145" t="s">
        <v>3</v>
      </c>
      <c r="F140" s="146" t="s">
        <v>730</v>
      </c>
      <c r="H140" s="147"/>
      <c r="L140" s="143"/>
      <c r="M140" s="148"/>
      <c r="T140" s="149"/>
      <c r="AT140" s="145" t="s">
        <v>149</v>
      </c>
      <c r="AU140" s="145" t="s">
        <v>77</v>
      </c>
      <c r="AV140" s="12" t="s">
        <v>77</v>
      </c>
      <c r="AW140" s="12" t="s">
        <v>30</v>
      </c>
      <c r="AX140" s="12" t="s">
        <v>68</v>
      </c>
      <c r="AY140" s="145" t="s">
        <v>139</v>
      </c>
    </row>
    <row r="141" spans="2:65" s="12" customFormat="1" ht="20.399999999999999" x14ac:dyDescent="0.2">
      <c r="B141" s="143"/>
      <c r="D141" s="144" t="s">
        <v>149</v>
      </c>
      <c r="E141" s="145" t="s">
        <v>3</v>
      </c>
      <c r="F141" s="146" t="s">
        <v>731</v>
      </c>
      <c r="H141" s="147"/>
      <c r="L141" s="143"/>
      <c r="M141" s="148"/>
      <c r="T141" s="149"/>
      <c r="AT141" s="145" t="s">
        <v>149</v>
      </c>
      <c r="AU141" s="145" t="s">
        <v>77</v>
      </c>
      <c r="AV141" s="12" t="s">
        <v>77</v>
      </c>
      <c r="AW141" s="12" t="s">
        <v>30</v>
      </c>
      <c r="AX141" s="12" t="s">
        <v>68</v>
      </c>
      <c r="AY141" s="145" t="s">
        <v>139</v>
      </c>
    </row>
    <row r="142" spans="2:65" s="12" customFormat="1" x14ac:dyDescent="0.2">
      <c r="B142" s="143"/>
      <c r="D142" s="144" t="s">
        <v>149</v>
      </c>
      <c r="E142" s="145" t="s">
        <v>3</v>
      </c>
      <c r="F142" s="146" t="s">
        <v>732</v>
      </c>
      <c r="H142" s="147">
        <v>25.236000000000001</v>
      </c>
      <c r="L142" s="143"/>
      <c r="M142" s="148"/>
      <c r="T142" s="149"/>
      <c r="AT142" s="145" t="s">
        <v>149</v>
      </c>
      <c r="AU142" s="145" t="s">
        <v>77</v>
      </c>
      <c r="AV142" s="12" t="s">
        <v>77</v>
      </c>
      <c r="AW142" s="12" t="s">
        <v>30</v>
      </c>
      <c r="AX142" s="12" t="s">
        <v>68</v>
      </c>
      <c r="AY142" s="145" t="s">
        <v>139</v>
      </c>
    </row>
    <row r="143" spans="2:65" s="12" customFormat="1" x14ac:dyDescent="0.2">
      <c r="B143" s="143"/>
      <c r="D143" s="144" t="s">
        <v>149</v>
      </c>
      <c r="E143" s="145" t="s">
        <v>3</v>
      </c>
      <c r="F143" s="146" t="s">
        <v>733</v>
      </c>
      <c r="H143" s="147">
        <v>5.8239999999999998</v>
      </c>
      <c r="L143" s="143"/>
      <c r="M143" s="148"/>
      <c r="T143" s="149"/>
      <c r="AT143" s="145" t="s">
        <v>149</v>
      </c>
      <c r="AU143" s="145" t="s">
        <v>77</v>
      </c>
      <c r="AV143" s="12" t="s">
        <v>77</v>
      </c>
      <c r="AW143" s="12" t="s">
        <v>30</v>
      </c>
      <c r="AX143" s="12" t="s">
        <v>68</v>
      </c>
      <c r="AY143" s="145" t="s">
        <v>139</v>
      </c>
    </row>
    <row r="144" spans="2:65" s="12" customFormat="1" x14ac:dyDescent="0.2">
      <c r="B144" s="143"/>
      <c r="D144" s="144" t="s">
        <v>149</v>
      </c>
      <c r="E144" s="145" t="s">
        <v>3</v>
      </c>
      <c r="F144" s="146" t="s">
        <v>734</v>
      </c>
      <c r="H144" s="147">
        <v>3.1720000000000002</v>
      </c>
      <c r="L144" s="143"/>
      <c r="M144" s="148"/>
      <c r="T144" s="149"/>
      <c r="AT144" s="145" t="s">
        <v>149</v>
      </c>
      <c r="AU144" s="145" t="s">
        <v>77</v>
      </c>
      <c r="AV144" s="12" t="s">
        <v>77</v>
      </c>
      <c r="AW144" s="12" t="s">
        <v>30</v>
      </c>
      <c r="AX144" s="12" t="s">
        <v>68</v>
      </c>
      <c r="AY144" s="145" t="s">
        <v>139</v>
      </c>
    </row>
    <row r="145" spans="2:65" s="12" customFormat="1" x14ac:dyDescent="0.2">
      <c r="B145" s="143"/>
      <c r="D145" s="144" t="s">
        <v>149</v>
      </c>
      <c r="E145" s="145" t="s">
        <v>3</v>
      </c>
      <c r="F145" s="146" t="s">
        <v>735</v>
      </c>
      <c r="H145" s="147">
        <v>10.244999999999999</v>
      </c>
      <c r="L145" s="143"/>
      <c r="M145" s="148"/>
      <c r="T145" s="149"/>
      <c r="AT145" s="145" t="s">
        <v>149</v>
      </c>
      <c r="AU145" s="145" t="s">
        <v>77</v>
      </c>
      <c r="AV145" s="12" t="s">
        <v>77</v>
      </c>
      <c r="AW145" s="12" t="s">
        <v>30</v>
      </c>
      <c r="AX145" s="12" t="s">
        <v>68</v>
      </c>
      <c r="AY145" s="145" t="s">
        <v>139</v>
      </c>
    </row>
    <row r="146" spans="2:65" s="12" customFormat="1" ht="30.6" x14ac:dyDescent="0.2">
      <c r="B146" s="143"/>
      <c r="D146" s="144" t="s">
        <v>149</v>
      </c>
      <c r="E146" s="145" t="s">
        <v>3</v>
      </c>
      <c r="F146" s="146" t="s">
        <v>736</v>
      </c>
      <c r="H146" s="147"/>
      <c r="L146" s="143"/>
      <c r="M146" s="148"/>
      <c r="T146" s="149"/>
      <c r="AT146" s="145" t="s">
        <v>149</v>
      </c>
      <c r="AU146" s="145" t="s">
        <v>77</v>
      </c>
      <c r="AV146" s="12" t="s">
        <v>77</v>
      </c>
      <c r="AW146" s="12" t="s">
        <v>30</v>
      </c>
      <c r="AX146" s="12" t="s">
        <v>68</v>
      </c>
      <c r="AY146" s="145" t="s">
        <v>139</v>
      </c>
    </row>
    <row r="147" spans="2:65" s="12" customFormat="1" ht="30.6" x14ac:dyDescent="0.2">
      <c r="B147" s="143"/>
      <c r="D147" s="144" t="s">
        <v>149</v>
      </c>
      <c r="E147" s="145" t="s">
        <v>3</v>
      </c>
      <c r="F147" s="146" t="s">
        <v>737</v>
      </c>
      <c r="H147" s="147"/>
      <c r="L147" s="143"/>
      <c r="M147" s="148"/>
      <c r="T147" s="149"/>
      <c r="AT147" s="145" t="s">
        <v>149</v>
      </c>
      <c r="AU147" s="145" t="s">
        <v>77</v>
      </c>
      <c r="AV147" s="12" t="s">
        <v>77</v>
      </c>
      <c r="AW147" s="12" t="s">
        <v>30</v>
      </c>
      <c r="AX147" s="12" t="s">
        <v>68</v>
      </c>
      <c r="AY147" s="145" t="s">
        <v>139</v>
      </c>
    </row>
    <row r="148" spans="2:65" s="12" customFormat="1" x14ac:dyDescent="0.2">
      <c r="B148" s="143"/>
      <c r="D148" s="144" t="s">
        <v>149</v>
      </c>
      <c r="E148" s="145" t="s">
        <v>3</v>
      </c>
      <c r="F148" s="146" t="s">
        <v>738</v>
      </c>
      <c r="H148" s="147"/>
      <c r="L148" s="143"/>
      <c r="M148" s="148"/>
      <c r="T148" s="149"/>
      <c r="AT148" s="145" t="s">
        <v>149</v>
      </c>
      <c r="AU148" s="145" t="s">
        <v>77</v>
      </c>
      <c r="AV148" s="12" t="s">
        <v>77</v>
      </c>
      <c r="AW148" s="12" t="s">
        <v>30</v>
      </c>
      <c r="AX148" s="12" t="s">
        <v>68</v>
      </c>
      <c r="AY148" s="145" t="s">
        <v>139</v>
      </c>
    </row>
    <row r="149" spans="2:65" s="12" customFormat="1" ht="40.799999999999997" x14ac:dyDescent="0.2">
      <c r="B149" s="143"/>
      <c r="D149" s="144" t="s">
        <v>149</v>
      </c>
      <c r="E149" s="145" t="s">
        <v>3</v>
      </c>
      <c r="F149" s="146" t="s">
        <v>739</v>
      </c>
      <c r="H149" s="147"/>
      <c r="L149" s="143"/>
      <c r="M149" s="148"/>
      <c r="T149" s="149"/>
      <c r="AT149" s="145" t="s">
        <v>149</v>
      </c>
      <c r="AU149" s="145" t="s">
        <v>77</v>
      </c>
      <c r="AV149" s="12" t="s">
        <v>77</v>
      </c>
      <c r="AW149" s="12" t="s">
        <v>30</v>
      </c>
      <c r="AX149" s="12" t="s">
        <v>68</v>
      </c>
      <c r="AY149" s="145" t="s">
        <v>139</v>
      </c>
    </row>
    <row r="150" spans="2:65" s="12" customFormat="1" ht="30.6" x14ac:dyDescent="0.2">
      <c r="B150" s="143"/>
      <c r="D150" s="144" t="s">
        <v>149</v>
      </c>
      <c r="E150" s="145" t="s">
        <v>3</v>
      </c>
      <c r="F150" s="146" t="s">
        <v>740</v>
      </c>
      <c r="H150" s="147"/>
      <c r="L150" s="143"/>
      <c r="M150" s="148"/>
      <c r="T150" s="149"/>
      <c r="AT150" s="145" t="s">
        <v>149</v>
      </c>
      <c r="AU150" s="145" t="s">
        <v>77</v>
      </c>
      <c r="AV150" s="12" t="s">
        <v>77</v>
      </c>
      <c r="AW150" s="12" t="s">
        <v>30</v>
      </c>
      <c r="AX150" s="12" t="s">
        <v>68</v>
      </c>
      <c r="AY150" s="145" t="s">
        <v>139</v>
      </c>
    </row>
    <row r="151" spans="2:65" s="12" customFormat="1" x14ac:dyDescent="0.2">
      <c r="B151" s="143"/>
      <c r="D151" s="144" t="s">
        <v>149</v>
      </c>
      <c r="E151" s="145" t="s">
        <v>3</v>
      </c>
      <c r="F151" s="146" t="s">
        <v>741</v>
      </c>
      <c r="H151" s="147"/>
      <c r="L151" s="143"/>
      <c r="M151" s="148"/>
      <c r="T151" s="149"/>
      <c r="AT151" s="145" t="s">
        <v>149</v>
      </c>
      <c r="AU151" s="145" t="s">
        <v>77</v>
      </c>
      <c r="AV151" s="12" t="s">
        <v>77</v>
      </c>
      <c r="AW151" s="12" t="s">
        <v>30</v>
      </c>
      <c r="AX151" s="12" t="s">
        <v>68</v>
      </c>
      <c r="AY151" s="145" t="s">
        <v>139</v>
      </c>
    </row>
    <row r="152" spans="2:65" s="12" customFormat="1" x14ac:dyDescent="0.2">
      <c r="B152" s="143"/>
      <c r="D152" s="144" t="s">
        <v>149</v>
      </c>
      <c r="E152" s="145" t="s">
        <v>3</v>
      </c>
      <c r="F152" s="146" t="s">
        <v>742</v>
      </c>
      <c r="H152" s="147">
        <v>0.38200000000000001</v>
      </c>
      <c r="L152" s="143"/>
      <c r="M152" s="148"/>
      <c r="T152" s="149"/>
      <c r="AT152" s="145" t="s">
        <v>149</v>
      </c>
      <c r="AU152" s="145" t="s">
        <v>77</v>
      </c>
      <c r="AV152" s="12" t="s">
        <v>77</v>
      </c>
      <c r="AW152" s="12" t="s">
        <v>30</v>
      </c>
      <c r="AX152" s="12" t="s">
        <v>68</v>
      </c>
      <c r="AY152" s="145" t="s">
        <v>139</v>
      </c>
    </row>
    <row r="153" spans="2:65" s="12" customFormat="1" x14ac:dyDescent="0.2">
      <c r="B153" s="143"/>
      <c r="D153" s="144" t="s">
        <v>149</v>
      </c>
      <c r="E153" s="145" t="s">
        <v>3</v>
      </c>
      <c r="F153" s="146" t="s">
        <v>743</v>
      </c>
      <c r="H153" s="147"/>
      <c r="L153" s="143"/>
      <c r="M153" s="148"/>
      <c r="T153" s="149"/>
      <c r="AT153" s="145" t="s">
        <v>149</v>
      </c>
      <c r="AU153" s="145" t="s">
        <v>77</v>
      </c>
      <c r="AV153" s="12" t="s">
        <v>77</v>
      </c>
      <c r="AW153" s="12" t="s">
        <v>30</v>
      </c>
      <c r="AX153" s="12" t="s">
        <v>68</v>
      </c>
      <c r="AY153" s="145" t="s">
        <v>139</v>
      </c>
    </row>
    <row r="154" spans="2:65" s="13" customFormat="1" x14ac:dyDescent="0.2">
      <c r="B154" s="150"/>
      <c r="D154" s="144" t="s">
        <v>149</v>
      </c>
      <c r="E154" s="151" t="s">
        <v>3</v>
      </c>
      <c r="F154" s="152" t="s">
        <v>151</v>
      </c>
      <c r="H154" s="153">
        <v>44.858999999999995</v>
      </c>
      <c r="L154" s="150"/>
      <c r="M154" s="154"/>
      <c r="T154" s="155"/>
      <c r="AT154" s="151" t="s">
        <v>149</v>
      </c>
      <c r="AU154" s="151" t="s">
        <v>77</v>
      </c>
      <c r="AV154" s="13" t="s">
        <v>146</v>
      </c>
      <c r="AW154" s="13" t="s">
        <v>30</v>
      </c>
      <c r="AX154" s="13" t="s">
        <v>75</v>
      </c>
      <c r="AY154" s="151" t="s">
        <v>139</v>
      </c>
    </row>
    <row r="155" spans="2:65" s="1" customFormat="1" ht="44.25" customHeight="1" x14ac:dyDescent="0.2">
      <c r="B155" s="127"/>
      <c r="C155" s="128" t="s">
        <v>181</v>
      </c>
      <c r="D155" s="128" t="s">
        <v>141</v>
      </c>
      <c r="E155" s="129" t="s">
        <v>744</v>
      </c>
      <c r="F155" s="130" t="s">
        <v>745</v>
      </c>
      <c r="G155" s="131" t="s">
        <v>195</v>
      </c>
      <c r="H155" s="132"/>
      <c r="I155" s="133">
        <v>832</v>
      </c>
      <c r="J155" s="133">
        <f>ROUND(I155*H155,2)</f>
        <v>0</v>
      </c>
      <c r="K155" s="130" t="s">
        <v>145</v>
      </c>
      <c r="L155" s="29"/>
      <c r="M155" s="134" t="s">
        <v>3</v>
      </c>
      <c r="N155" s="135" t="s">
        <v>39</v>
      </c>
      <c r="O155" s="136">
        <v>1.72</v>
      </c>
      <c r="P155" s="136">
        <f>O155*H155</f>
        <v>0</v>
      </c>
      <c r="Q155" s="136">
        <v>0</v>
      </c>
      <c r="R155" s="136">
        <f>Q155*H155</f>
        <v>0</v>
      </c>
      <c r="S155" s="136">
        <v>0</v>
      </c>
      <c r="T155" s="137">
        <f>S155*H155</f>
        <v>0</v>
      </c>
      <c r="AR155" s="138" t="s">
        <v>146</v>
      </c>
      <c r="AT155" s="138" t="s">
        <v>141</v>
      </c>
      <c r="AU155" s="138" t="s">
        <v>77</v>
      </c>
      <c r="AY155" s="17" t="s">
        <v>139</v>
      </c>
      <c r="BE155" s="139">
        <f>IF(N155="základní",J155,0)</f>
        <v>0</v>
      </c>
      <c r="BF155" s="139">
        <f>IF(N155="snížená",J155,0)</f>
        <v>0</v>
      </c>
      <c r="BG155" s="139">
        <f>IF(N155="zákl. přenesená",J155,0)</f>
        <v>0</v>
      </c>
      <c r="BH155" s="139">
        <f>IF(N155="sníž. přenesená",J155,0)</f>
        <v>0</v>
      </c>
      <c r="BI155" s="139">
        <f>IF(N155="nulová",J155,0)</f>
        <v>0</v>
      </c>
      <c r="BJ155" s="17" t="s">
        <v>75</v>
      </c>
      <c r="BK155" s="139">
        <f>ROUND(I155*H155,2)</f>
        <v>0</v>
      </c>
      <c r="BL155" s="17" t="s">
        <v>146</v>
      </c>
      <c r="BM155" s="138" t="s">
        <v>298</v>
      </c>
    </row>
    <row r="156" spans="2:65" s="1" customFormat="1" x14ac:dyDescent="0.2">
      <c r="B156" s="29"/>
      <c r="D156" s="140" t="s">
        <v>147</v>
      </c>
      <c r="F156" s="141" t="s">
        <v>746</v>
      </c>
      <c r="L156" s="29"/>
      <c r="M156" s="142"/>
      <c r="T156" s="49"/>
      <c r="AT156" s="17" t="s">
        <v>147</v>
      </c>
      <c r="AU156" s="17" t="s">
        <v>77</v>
      </c>
    </row>
    <row r="157" spans="2:65" s="14" customFormat="1" x14ac:dyDescent="0.2">
      <c r="B157" s="156"/>
      <c r="D157" s="144" t="s">
        <v>149</v>
      </c>
      <c r="E157" s="157" t="s">
        <v>3</v>
      </c>
      <c r="F157" s="158" t="s">
        <v>202</v>
      </c>
      <c r="H157" s="157"/>
      <c r="L157" s="156"/>
      <c r="M157" s="159"/>
      <c r="T157" s="160"/>
      <c r="AT157" s="157" t="s">
        <v>149</v>
      </c>
      <c r="AU157" s="157" t="s">
        <v>77</v>
      </c>
      <c r="AV157" s="14" t="s">
        <v>75</v>
      </c>
      <c r="AW157" s="14" t="s">
        <v>30</v>
      </c>
      <c r="AX157" s="14" t="s">
        <v>68</v>
      </c>
      <c r="AY157" s="157" t="s">
        <v>139</v>
      </c>
    </row>
    <row r="158" spans="2:65" s="12" customFormat="1" x14ac:dyDescent="0.2">
      <c r="B158" s="143"/>
      <c r="D158" s="144" t="s">
        <v>149</v>
      </c>
      <c r="E158" s="145" t="s">
        <v>3</v>
      </c>
      <c r="F158" s="146" t="s">
        <v>747</v>
      </c>
      <c r="H158" s="147"/>
      <c r="L158" s="143"/>
      <c r="M158" s="148"/>
      <c r="T158" s="149"/>
      <c r="AT158" s="145" t="s">
        <v>149</v>
      </c>
      <c r="AU158" s="145" t="s">
        <v>77</v>
      </c>
      <c r="AV158" s="12" t="s">
        <v>77</v>
      </c>
      <c r="AW158" s="12" t="s">
        <v>30</v>
      </c>
      <c r="AX158" s="12" t="s">
        <v>68</v>
      </c>
      <c r="AY158" s="145" t="s">
        <v>139</v>
      </c>
    </row>
    <row r="159" spans="2:65" s="13" customFormat="1" x14ac:dyDescent="0.2">
      <c r="B159" s="150"/>
      <c r="D159" s="144" t="s">
        <v>149</v>
      </c>
      <c r="E159" s="151" t="s">
        <v>3</v>
      </c>
      <c r="F159" s="152" t="s">
        <v>151</v>
      </c>
      <c r="H159" s="153"/>
      <c r="L159" s="150"/>
      <c r="M159" s="154"/>
      <c r="T159" s="155"/>
      <c r="AT159" s="151" t="s">
        <v>149</v>
      </c>
      <c r="AU159" s="151" t="s">
        <v>77</v>
      </c>
      <c r="AV159" s="13" t="s">
        <v>146</v>
      </c>
      <c r="AW159" s="13" t="s">
        <v>30</v>
      </c>
      <c r="AX159" s="13" t="s">
        <v>75</v>
      </c>
      <c r="AY159" s="151" t="s">
        <v>139</v>
      </c>
    </row>
    <row r="160" spans="2:65" s="1" customFormat="1" ht="37.950000000000003" customHeight="1" x14ac:dyDescent="0.2">
      <c r="B160" s="127"/>
      <c r="C160" s="128" t="s">
        <v>9</v>
      </c>
      <c r="D160" s="128" t="s">
        <v>141</v>
      </c>
      <c r="E160" s="129" t="s">
        <v>211</v>
      </c>
      <c r="F160" s="130" t="s">
        <v>212</v>
      </c>
      <c r="G160" s="131" t="s">
        <v>144</v>
      </c>
      <c r="H160" s="132"/>
      <c r="I160" s="133">
        <v>114</v>
      </c>
      <c r="J160" s="133">
        <f>ROUND(I160*H160,2)</f>
        <v>0</v>
      </c>
      <c r="K160" s="130" t="s">
        <v>145</v>
      </c>
      <c r="L160" s="29"/>
      <c r="M160" s="134" t="s">
        <v>3</v>
      </c>
      <c r="N160" s="135" t="s">
        <v>39</v>
      </c>
      <c r="O160" s="136">
        <v>0.23599999999999999</v>
      </c>
      <c r="P160" s="136">
        <f>O160*H160</f>
        <v>0</v>
      </c>
      <c r="Q160" s="136">
        <v>8.4000000000000003E-4</v>
      </c>
      <c r="R160" s="136">
        <f>Q160*H160</f>
        <v>0</v>
      </c>
      <c r="S160" s="136">
        <v>0</v>
      </c>
      <c r="T160" s="137">
        <f>S160*H160</f>
        <v>0</v>
      </c>
      <c r="AR160" s="138" t="s">
        <v>146</v>
      </c>
      <c r="AT160" s="138" t="s">
        <v>141</v>
      </c>
      <c r="AU160" s="138" t="s">
        <v>77</v>
      </c>
      <c r="AY160" s="17" t="s">
        <v>139</v>
      </c>
      <c r="BE160" s="139">
        <f>IF(N160="základní",J160,0)</f>
        <v>0</v>
      </c>
      <c r="BF160" s="139">
        <f>IF(N160="snížená",J160,0)</f>
        <v>0</v>
      </c>
      <c r="BG160" s="139">
        <f>IF(N160="zákl. přenesená",J160,0)</f>
        <v>0</v>
      </c>
      <c r="BH160" s="139">
        <f>IF(N160="sníž. přenesená",J160,0)</f>
        <v>0</v>
      </c>
      <c r="BI160" s="139">
        <f>IF(N160="nulová",J160,0)</f>
        <v>0</v>
      </c>
      <c r="BJ160" s="17" t="s">
        <v>75</v>
      </c>
      <c r="BK160" s="139">
        <f>ROUND(I160*H160,2)</f>
        <v>0</v>
      </c>
      <c r="BL160" s="17" t="s">
        <v>146</v>
      </c>
      <c r="BM160" s="138" t="s">
        <v>219</v>
      </c>
    </row>
    <row r="161" spans="2:65" s="1" customFormat="1" x14ac:dyDescent="0.2">
      <c r="B161" s="29"/>
      <c r="D161" s="140" t="s">
        <v>147</v>
      </c>
      <c r="F161" s="141" t="s">
        <v>214</v>
      </c>
      <c r="L161" s="29"/>
      <c r="M161" s="142"/>
      <c r="T161" s="49"/>
      <c r="AT161" s="17" t="s">
        <v>147</v>
      </c>
      <c r="AU161" s="17" t="s">
        <v>77</v>
      </c>
    </row>
    <row r="162" spans="2:65" s="14" customFormat="1" x14ac:dyDescent="0.2">
      <c r="B162" s="156"/>
      <c r="D162" s="144" t="s">
        <v>149</v>
      </c>
      <c r="E162" s="157" t="s">
        <v>3</v>
      </c>
      <c r="F162" s="158" t="s">
        <v>202</v>
      </c>
      <c r="H162" s="157"/>
      <c r="L162" s="156"/>
      <c r="M162" s="159"/>
      <c r="T162" s="160"/>
      <c r="AT162" s="157" t="s">
        <v>149</v>
      </c>
      <c r="AU162" s="157" t="s">
        <v>77</v>
      </c>
      <c r="AV162" s="14" t="s">
        <v>75</v>
      </c>
      <c r="AW162" s="14" t="s">
        <v>30</v>
      </c>
      <c r="AX162" s="14" t="s">
        <v>68</v>
      </c>
      <c r="AY162" s="157" t="s">
        <v>139</v>
      </c>
    </row>
    <row r="163" spans="2:65" s="12" customFormat="1" x14ac:dyDescent="0.2">
      <c r="B163" s="143"/>
      <c r="D163" s="144" t="s">
        <v>149</v>
      </c>
      <c r="E163" s="145" t="s">
        <v>3</v>
      </c>
      <c r="F163" s="146" t="s">
        <v>748</v>
      </c>
      <c r="H163" s="147"/>
      <c r="L163" s="143"/>
      <c r="M163" s="148"/>
      <c r="T163" s="149"/>
      <c r="AT163" s="145" t="s">
        <v>149</v>
      </c>
      <c r="AU163" s="145" t="s">
        <v>77</v>
      </c>
      <c r="AV163" s="12" t="s">
        <v>77</v>
      </c>
      <c r="AW163" s="12" t="s">
        <v>30</v>
      </c>
      <c r="AX163" s="12" t="s">
        <v>68</v>
      </c>
      <c r="AY163" s="145" t="s">
        <v>139</v>
      </c>
    </row>
    <row r="164" spans="2:65" s="13" customFormat="1" x14ac:dyDescent="0.2">
      <c r="B164" s="150"/>
      <c r="D164" s="144" t="s">
        <v>149</v>
      </c>
      <c r="E164" s="151" t="s">
        <v>3</v>
      </c>
      <c r="F164" s="152" t="s">
        <v>151</v>
      </c>
      <c r="H164" s="153"/>
      <c r="L164" s="150"/>
      <c r="M164" s="154"/>
      <c r="T164" s="155"/>
      <c r="AT164" s="151" t="s">
        <v>149</v>
      </c>
      <c r="AU164" s="151" t="s">
        <v>77</v>
      </c>
      <c r="AV164" s="13" t="s">
        <v>146</v>
      </c>
      <c r="AW164" s="13" t="s">
        <v>30</v>
      </c>
      <c r="AX164" s="13" t="s">
        <v>75</v>
      </c>
      <c r="AY164" s="151" t="s">
        <v>139</v>
      </c>
    </row>
    <row r="165" spans="2:65" s="1" customFormat="1" ht="44.25" customHeight="1" x14ac:dyDescent="0.2">
      <c r="B165" s="127"/>
      <c r="C165" s="128" t="s">
        <v>230</v>
      </c>
      <c r="D165" s="128" t="s">
        <v>141</v>
      </c>
      <c r="E165" s="129" t="s">
        <v>217</v>
      </c>
      <c r="F165" s="130" t="s">
        <v>218</v>
      </c>
      <c r="G165" s="131" t="s">
        <v>144</v>
      </c>
      <c r="H165" s="132"/>
      <c r="I165" s="133">
        <v>63</v>
      </c>
      <c r="J165" s="133">
        <f>ROUND(I165*H165,2)</f>
        <v>0</v>
      </c>
      <c r="K165" s="130" t="s">
        <v>145</v>
      </c>
      <c r="L165" s="29"/>
      <c r="M165" s="134" t="s">
        <v>3</v>
      </c>
      <c r="N165" s="135" t="s">
        <v>39</v>
      </c>
      <c r="O165" s="136">
        <v>0.216</v>
      </c>
      <c r="P165" s="136">
        <f>O165*H165</f>
        <v>0</v>
      </c>
      <c r="Q165" s="136">
        <v>0</v>
      </c>
      <c r="R165" s="136">
        <f>Q165*H165</f>
        <v>0</v>
      </c>
      <c r="S165" s="136">
        <v>0</v>
      </c>
      <c r="T165" s="137">
        <f>S165*H165</f>
        <v>0</v>
      </c>
      <c r="AR165" s="138" t="s">
        <v>146</v>
      </c>
      <c r="AT165" s="138" t="s">
        <v>141</v>
      </c>
      <c r="AU165" s="138" t="s">
        <v>77</v>
      </c>
      <c r="AY165" s="17" t="s">
        <v>139</v>
      </c>
      <c r="BE165" s="139">
        <f>IF(N165="základní",J165,0)</f>
        <v>0</v>
      </c>
      <c r="BF165" s="139">
        <f>IF(N165="snížená",J165,0)</f>
        <v>0</v>
      </c>
      <c r="BG165" s="139">
        <f>IF(N165="zákl. přenesená",J165,0)</f>
        <v>0</v>
      </c>
      <c r="BH165" s="139">
        <f>IF(N165="sníž. přenesená",J165,0)</f>
        <v>0</v>
      </c>
      <c r="BI165" s="139">
        <f>IF(N165="nulová",J165,0)</f>
        <v>0</v>
      </c>
      <c r="BJ165" s="17" t="s">
        <v>75</v>
      </c>
      <c r="BK165" s="139">
        <f>ROUND(I165*H165,2)</f>
        <v>0</v>
      </c>
      <c r="BL165" s="17" t="s">
        <v>146</v>
      </c>
      <c r="BM165" s="138" t="s">
        <v>223</v>
      </c>
    </row>
    <row r="166" spans="2:65" s="1" customFormat="1" x14ac:dyDescent="0.2">
      <c r="B166" s="29"/>
      <c r="D166" s="140" t="s">
        <v>147</v>
      </c>
      <c r="F166" s="141" t="s">
        <v>220</v>
      </c>
      <c r="L166" s="29"/>
      <c r="M166" s="142"/>
      <c r="T166" s="49"/>
      <c r="AT166" s="17" t="s">
        <v>147</v>
      </c>
      <c r="AU166" s="17" t="s">
        <v>77</v>
      </c>
    </row>
    <row r="167" spans="2:65" s="1" customFormat="1" ht="49.2" customHeight="1" x14ac:dyDescent="0.2">
      <c r="B167" s="127"/>
      <c r="C167" s="128" t="s">
        <v>235</v>
      </c>
      <c r="D167" s="128" t="s">
        <v>141</v>
      </c>
      <c r="E167" s="129" t="s">
        <v>749</v>
      </c>
      <c r="F167" s="130" t="s">
        <v>750</v>
      </c>
      <c r="G167" s="131" t="s">
        <v>425</v>
      </c>
      <c r="H167" s="132"/>
      <c r="I167" s="133">
        <v>138</v>
      </c>
      <c r="J167" s="133">
        <f>ROUND(I167*H167,2)</f>
        <v>0</v>
      </c>
      <c r="K167" s="130" t="s">
        <v>145</v>
      </c>
      <c r="L167" s="29"/>
      <c r="M167" s="134" t="s">
        <v>3</v>
      </c>
      <c r="N167" s="135" t="s">
        <v>39</v>
      </c>
      <c r="O167" s="136">
        <v>0.314</v>
      </c>
      <c r="P167" s="136">
        <f>O167*H167</f>
        <v>0</v>
      </c>
      <c r="Q167" s="136">
        <v>0</v>
      </c>
      <c r="R167" s="136">
        <f>Q167*H167</f>
        <v>0</v>
      </c>
      <c r="S167" s="136">
        <v>0</v>
      </c>
      <c r="T167" s="137">
        <f>S167*H167</f>
        <v>0</v>
      </c>
      <c r="AR167" s="138" t="s">
        <v>146</v>
      </c>
      <c r="AT167" s="138" t="s">
        <v>141</v>
      </c>
      <c r="AU167" s="138" t="s">
        <v>77</v>
      </c>
      <c r="AY167" s="17" t="s">
        <v>139</v>
      </c>
      <c r="BE167" s="139">
        <f>IF(N167="základní",J167,0)</f>
        <v>0</v>
      </c>
      <c r="BF167" s="139">
        <f>IF(N167="snížená",J167,0)</f>
        <v>0</v>
      </c>
      <c r="BG167" s="139">
        <f>IF(N167="zákl. přenesená",J167,0)</f>
        <v>0</v>
      </c>
      <c r="BH167" s="139">
        <f>IF(N167="sníž. přenesená",J167,0)</f>
        <v>0</v>
      </c>
      <c r="BI167" s="139">
        <f>IF(N167="nulová",J167,0)</f>
        <v>0</v>
      </c>
      <c r="BJ167" s="17" t="s">
        <v>75</v>
      </c>
      <c r="BK167" s="139">
        <f>ROUND(I167*H167,2)</f>
        <v>0</v>
      </c>
      <c r="BL167" s="17" t="s">
        <v>146</v>
      </c>
      <c r="BM167" s="138" t="s">
        <v>233</v>
      </c>
    </row>
    <row r="168" spans="2:65" s="1" customFormat="1" x14ac:dyDescent="0.2">
      <c r="B168" s="29"/>
      <c r="D168" s="140" t="s">
        <v>147</v>
      </c>
      <c r="F168" s="141" t="s">
        <v>751</v>
      </c>
      <c r="L168" s="29"/>
      <c r="M168" s="142"/>
      <c r="T168" s="49"/>
      <c r="AT168" s="17" t="s">
        <v>147</v>
      </c>
      <c r="AU168" s="17" t="s">
        <v>77</v>
      </c>
    </row>
    <row r="169" spans="2:65" s="1" customFormat="1" ht="44.25" customHeight="1" x14ac:dyDescent="0.2">
      <c r="B169" s="127"/>
      <c r="C169" s="128" t="s">
        <v>186</v>
      </c>
      <c r="D169" s="128" t="s">
        <v>141</v>
      </c>
      <c r="E169" s="129" t="s">
        <v>752</v>
      </c>
      <c r="F169" s="130" t="s">
        <v>753</v>
      </c>
      <c r="G169" s="131" t="s">
        <v>425</v>
      </c>
      <c r="H169" s="132"/>
      <c r="I169" s="133">
        <v>848</v>
      </c>
      <c r="J169" s="133">
        <f>ROUND(I169*H169,2)</f>
        <v>0</v>
      </c>
      <c r="K169" s="130" t="s">
        <v>145</v>
      </c>
      <c r="L169" s="29"/>
      <c r="M169" s="134" t="s">
        <v>3</v>
      </c>
      <c r="N169" s="135" t="s">
        <v>39</v>
      </c>
      <c r="O169" s="136">
        <v>1.24</v>
      </c>
      <c r="P169" s="136">
        <f>O169*H169</f>
        <v>0</v>
      </c>
      <c r="Q169" s="136">
        <v>0</v>
      </c>
      <c r="R169" s="136">
        <f>Q169*H169</f>
        <v>0</v>
      </c>
      <c r="S169" s="136">
        <v>0</v>
      </c>
      <c r="T169" s="137">
        <f>S169*H169</f>
        <v>0</v>
      </c>
      <c r="AR169" s="138" t="s">
        <v>146</v>
      </c>
      <c r="AT169" s="138" t="s">
        <v>141</v>
      </c>
      <c r="AU169" s="138" t="s">
        <v>77</v>
      </c>
      <c r="AY169" s="17" t="s">
        <v>139</v>
      </c>
      <c r="BE169" s="139">
        <f>IF(N169="základní",J169,0)</f>
        <v>0</v>
      </c>
      <c r="BF169" s="139">
        <f>IF(N169="snížená",J169,0)</f>
        <v>0</v>
      </c>
      <c r="BG169" s="139">
        <f>IF(N169="zákl. přenesená",J169,0)</f>
        <v>0</v>
      </c>
      <c r="BH169" s="139">
        <f>IF(N169="sníž. přenesená",J169,0)</f>
        <v>0</v>
      </c>
      <c r="BI169" s="139">
        <f>IF(N169="nulová",J169,0)</f>
        <v>0</v>
      </c>
      <c r="BJ169" s="17" t="s">
        <v>75</v>
      </c>
      <c r="BK169" s="139">
        <f>ROUND(I169*H169,2)</f>
        <v>0</v>
      </c>
      <c r="BL169" s="17" t="s">
        <v>146</v>
      </c>
      <c r="BM169" s="138" t="s">
        <v>238</v>
      </c>
    </row>
    <row r="170" spans="2:65" s="1" customFormat="1" x14ac:dyDescent="0.2">
      <c r="B170" s="29"/>
      <c r="D170" s="140" t="s">
        <v>147</v>
      </c>
      <c r="F170" s="141" t="s">
        <v>754</v>
      </c>
      <c r="L170" s="29"/>
      <c r="M170" s="142"/>
      <c r="T170" s="49"/>
      <c r="AT170" s="17" t="s">
        <v>147</v>
      </c>
      <c r="AU170" s="17" t="s">
        <v>77</v>
      </c>
    </row>
    <row r="171" spans="2:65" s="1" customFormat="1" ht="37.950000000000003" customHeight="1" x14ac:dyDescent="0.2">
      <c r="B171" s="127"/>
      <c r="C171" s="128" t="s">
        <v>246</v>
      </c>
      <c r="D171" s="128" t="s">
        <v>141</v>
      </c>
      <c r="E171" s="129" t="s">
        <v>755</v>
      </c>
      <c r="F171" s="130" t="s">
        <v>756</v>
      </c>
      <c r="G171" s="131" t="s">
        <v>425</v>
      </c>
      <c r="H171" s="132"/>
      <c r="I171" s="133">
        <v>318</v>
      </c>
      <c r="J171" s="133">
        <f>ROUND(I171*H171,2)</f>
        <v>0</v>
      </c>
      <c r="K171" s="130" t="s">
        <v>145</v>
      </c>
      <c r="L171" s="29"/>
      <c r="M171" s="134" t="s">
        <v>3</v>
      </c>
      <c r="N171" s="135" t="s">
        <v>39</v>
      </c>
      <c r="O171" s="136">
        <v>0.44400000000000001</v>
      </c>
      <c r="P171" s="136">
        <f>O171*H171</f>
        <v>0</v>
      </c>
      <c r="Q171" s="136">
        <v>0</v>
      </c>
      <c r="R171" s="136">
        <f>Q171*H171</f>
        <v>0</v>
      </c>
      <c r="S171" s="136">
        <v>0</v>
      </c>
      <c r="T171" s="137">
        <f>S171*H171</f>
        <v>0</v>
      </c>
      <c r="AR171" s="138" t="s">
        <v>146</v>
      </c>
      <c r="AT171" s="138" t="s">
        <v>141</v>
      </c>
      <c r="AU171" s="138" t="s">
        <v>77</v>
      </c>
      <c r="AY171" s="17" t="s">
        <v>139</v>
      </c>
      <c r="BE171" s="139">
        <f>IF(N171="základní",J171,0)</f>
        <v>0</v>
      </c>
      <c r="BF171" s="139">
        <f>IF(N171="snížená",J171,0)</f>
        <v>0</v>
      </c>
      <c r="BG171" s="139">
        <f>IF(N171="zákl. přenesená",J171,0)</f>
        <v>0</v>
      </c>
      <c r="BH171" s="139">
        <f>IF(N171="sníž. přenesená",J171,0)</f>
        <v>0</v>
      </c>
      <c r="BI171" s="139">
        <f>IF(N171="nulová",J171,0)</f>
        <v>0</v>
      </c>
      <c r="BJ171" s="17" t="s">
        <v>75</v>
      </c>
      <c r="BK171" s="139">
        <f>ROUND(I171*H171,2)</f>
        <v>0</v>
      </c>
      <c r="BL171" s="17" t="s">
        <v>146</v>
      </c>
      <c r="BM171" s="138" t="s">
        <v>375</v>
      </c>
    </row>
    <row r="172" spans="2:65" s="1" customFormat="1" x14ac:dyDescent="0.2">
      <c r="B172" s="29"/>
      <c r="D172" s="140" t="s">
        <v>147</v>
      </c>
      <c r="F172" s="141" t="s">
        <v>757</v>
      </c>
      <c r="L172" s="29"/>
      <c r="M172" s="142"/>
      <c r="T172" s="49"/>
      <c r="AT172" s="17" t="s">
        <v>147</v>
      </c>
      <c r="AU172" s="17" t="s">
        <v>77</v>
      </c>
    </row>
    <row r="173" spans="2:65" s="1" customFormat="1" ht="62.7" customHeight="1" x14ac:dyDescent="0.2">
      <c r="B173" s="127"/>
      <c r="C173" s="128" t="s">
        <v>196</v>
      </c>
      <c r="D173" s="128" t="s">
        <v>141</v>
      </c>
      <c r="E173" s="129" t="s">
        <v>758</v>
      </c>
      <c r="F173" s="130" t="s">
        <v>759</v>
      </c>
      <c r="G173" s="131" t="s">
        <v>425</v>
      </c>
      <c r="H173" s="132"/>
      <c r="I173" s="133">
        <v>5</v>
      </c>
      <c r="J173" s="133">
        <f>ROUND(I173*H173,2)</f>
        <v>0</v>
      </c>
      <c r="K173" s="130" t="s">
        <v>145</v>
      </c>
      <c r="L173" s="29"/>
      <c r="M173" s="134" t="s">
        <v>3</v>
      </c>
      <c r="N173" s="135" t="s">
        <v>39</v>
      </c>
      <c r="O173" s="136">
        <v>3.0000000000000001E-3</v>
      </c>
      <c r="P173" s="136">
        <f>O173*H173</f>
        <v>0</v>
      </c>
      <c r="Q173" s="136">
        <v>0</v>
      </c>
      <c r="R173" s="136">
        <f>Q173*H173</f>
        <v>0</v>
      </c>
      <c r="S173" s="136">
        <v>0</v>
      </c>
      <c r="T173" s="137">
        <f>S173*H173</f>
        <v>0</v>
      </c>
      <c r="AR173" s="138" t="s">
        <v>146</v>
      </c>
      <c r="AT173" s="138" t="s">
        <v>141</v>
      </c>
      <c r="AU173" s="138" t="s">
        <v>77</v>
      </c>
      <c r="AY173" s="17" t="s">
        <v>139</v>
      </c>
      <c r="BE173" s="139">
        <f>IF(N173="základní",J173,0)</f>
        <v>0</v>
      </c>
      <c r="BF173" s="139">
        <f>IF(N173="snížená",J173,0)</f>
        <v>0</v>
      </c>
      <c r="BG173" s="139">
        <f>IF(N173="zákl. přenesená",J173,0)</f>
        <v>0</v>
      </c>
      <c r="BH173" s="139">
        <f>IF(N173="sníž. přenesená",J173,0)</f>
        <v>0</v>
      </c>
      <c r="BI173" s="139">
        <f>IF(N173="nulová",J173,0)</f>
        <v>0</v>
      </c>
      <c r="BJ173" s="17" t="s">
        <v>75</v>
      </c>
      <c r="BK173" s="139">
        <f>ROUND(I173*H173,2)</f>
        <v>0</v>
      </c>
      <c r="BL173" s="17" t="s">
        <v>146</v>
      </c>
      <c r="BM173" s="138" t="s">
        <v>760</v>
      </c>
    </row>
    <row r="174" spans="2:65" s="1" customFormat="1" x14ac:dyDescent="0.2">
      <c r="B174" s="29"/>
      <c r="D174" s="140" t="s">
        <v>147</v>
      </c>
      <c r="F174" s="141" t="s">
        <v>761</v>
      </c>
      <c r="L174" s="29"/>
      <c r="M174" s="142"/>
      <c r="T174" s="49"/>
      <c r="AT174" s="17" t="s">
        <v>147</v>
      </c>
      <c r="AU174" s="17" t="s">
        <v>77</v>
      </c>
    </row>
    <row r="175" spans="2:65" s="12" customFormat="1" x14ac:dyDescent="0.2">
      <c r="B175" s="143"/>
      <c r="D175" s="144" t="s">
        <v>149</v>
      </c>
      <c r="E175" s="145" t="s">
        <v>3</v>
      </c>
      <c r="F175" s="146" t="s">
        <v>165</v>
      </c>
      <c r="H175" s="147"/>
      <c r="L175" s="143"/>
      <c r="M175" s="148"/>
      <c r="T175" s="149"/>
      <c r="AT175" s="145" t="s">
        <v>149</v>
      </c>
      <c r="AU175" s="145" t="s">
        <v>77</v>
      </c>
      <c r="AV175" s="12" t="s">
        <v>77</v>
      </c>
      <c r="AW175" s="12" t="s">
        <v>30</v>
      </c>
      <c r="AX175" s="12" t="s">
        <v>75</v>
      </c>
      <c r="AY175" s="145" t="s">
        <v>139</v>
      </c>
    </row>
    <row r="176" spans="2:65" s="12" customFormat="1" x14ac:dyDescent="0.2">
      <c r="B176" s="143"/>
      <c r="D176" s="144" t="s">
        <v>149</v>
      </c>
      <c r="F176" s="146" t="s">
        <v>762</v>
      </c>
      <c r="H176" s="147"/>
      <c r="L176" s="143"/>
      <c r="M176" s="148"/>
      <c r="T176" s="149"/>
      <c r="AT176" s="145" t="s">
        <v>149</v>
      </c>
      <c r="AU176" s="145" t="s">
        <v>77</v>
      </c>
      <c r="AV176" s="12" t="s">
        <v>77</v>
      </c>
      <c r="AW176" s="12" t="s">
        <v>4</v>
      </c>
      <c r="AX176" s="12" t="s">
        <v>75</v>
      </c>
      <c r="AY176" s="145" t="s">
        <v>139</v>
      </c>
    </row>
    <row r="177" spans="2:65" s="1" customFormat="1" ht="62.7" customHeight="1" x14ac:dyDescent="0.2">
      <c r="B177" s="127"/>
      <c r="C177" s="128" t="s">
        <v>8</v>
      </c>
      <c r="D177" s="128" t="s">
        <v>141</v>
      </c>
      <c r="E177" s="129" t="s">
        <v>763</v>
      </c>
      <c r="F177" s="130" t="s">
        <v>764</v>
      </c>
      <c r="G177" s="131" t="s">
        <v>425</v>
      </c>
      <c r="H177" s="132"/>
      <c r="I177" s="133">
        <v>13</v>
      </c>
      <c r="J177" s="133">
        <f>ROUND(I177*H177,2)</f>
        <v>0</v>
      </c>
      <c r="K177" s="130" t="s">
        <v>145</v>
      </c>
      <c r="L177" s="29"/>
      <c r="M177" s="134" t="s">
        <v>3</v>
      </c>
      <c r="N177" s="135" t="s">
        <v>39</v>
      </c>
      <c r="O177" s="136">
        <v>3.0000000000000001E-3</v>
      </c>
      <c r="P177" s="136">
        <f>O177*H177</f>
        <v>0</v>
      </c>
      <c r="Q177" s="136">
        <v>0</v>
      </c>
      <c r="R177" s="136">
        <f>Q177*H177</f>
        <v>0</v>
      </c>
      <c r="S177" s="136">
        <v>0</v>
      </c>
      <c r="T177" s="137">
        <f>S177*H177</f>
        <v>0</v>
      </c>
      <c r="AR177" s="138" t="s">
        <v>146</v>
      </c>
      <c r="AT177" s="138" t="s">
        <v>141</v>
      </c>
      <c r="AU177" s="138" t="s">
        <v>77</v>
      </c>
      <c r="AY177" s="17" t="s">
        <v>139</v>
      </c>
      <c r="BE177" s="139">
        <f>IF(N177="základní",J177,0)</f>
        <v>0</v>
      </c>
      <c r="BF177" s="139">
        <f>IF(N177="snížená",J177,0)</f>
        <v>0</v>
      </c>
      <c r="BG177" s="139">
        <f>IF(N177="zákl. přenesená",J177,0)</f>
        <v>0</v>
      </c>
      <c r="BH177" s="139">
        <f>IF(N177="sníž. přenesená",J177,0)</f>
        <v>0</v>
      </c>
      <c r="BI177" s="139">
        <f>IF(N177="nulová",J177,0)</f>
        <v>0</v>
      </c>
      <c r="BJ177" s="17" t="s">
        <v>75</v>
      </c>
      <c r="BK177" s="139">
        <f>ROUND(I177*H177,2)</f>
        <v>0</v>
      </c>
      <c r="BL177" s="17" t="s">
        <v>146</v>
      </c>
      <c r="BM177" s="138" t="s">
        <v>765</v>
      </c>
    </row>
    <row r="178" spans="2:65" s="1" customFormat="1" x14ac:dyDescent="0.2">
      <c r="B178" s="29"/>
      <c r="D178" s="140" t="s">
        <v>147</v>
      </c>
      <c r="F178" s="141" t="s">
        <v>766</v>
      </c>
      <c r="L178" s="29"/>
      <c r="M178" s="142"/>
      <c r="T178" s="49"/>
      <c r="AT178" s="17" t="s">
        <v>147</v>
      </c>
      <c r="AU178" s="17" t="s">
        <v>77</v>
      </c>
    </row>
    <row r="179" spans="2:65" s="12" customFormat="1" x14ac:dyDescent="0.2">
      <c r="B179" s="143"/>
      <c r="D179" s="144" t="s">
        <v>149</v>
      </c>
      <c r="E179" s="145" t="s">
        <v>3</v>
      </c>
      <c r="F179" s="146" t="s">
        <v>165</v>
      </c>
      <c r="H179" s="147"/>
      <c r="L179" s="143"/>
      <c r="M179" s="148"/>
      <c r="T179" s="149"/>
      <c r="AT179" s="145" t="s">
        <v>149</v>
      </c>
      <c r="AU179" s="145" t="s">
        <v>77</v>
      </c>
      <c r="AV179" s="12" t="s">
        <v>77</v>
      </c>
      <c r="AW179" s="12" t="s">
        <v>30</v>
      </c>
      <c r="AX179" s="12" t="s">
        <v>75</v>
      </c>
      <c r="AY179" s="145" t="s">
        <v>139</v>
      </c>
    </row>
    <row r="180" spans="2:65" s="12" customFormat="1" x14ac:dyDescent="0.2">
      <c r="B180" s="143"/>
      <c r="D180" s="144" t="s">
        <v>149</v>
      </c>
      <c r="F180" s="146" t="s">
        <v>762</v>
      </c>
      <c r="H180" s="147"/>
      <c r="L180" s="143"/>
      <c r="M180" s="148"/>
      <c r="T180" s="149"/>
      <c r="AT180" s="145" t="s">
        <v>149</v>
      </c>
      <c r="AU180" s="145" t="s">
        <v>77</v>
      </c>
      <c r="AV180" s="12" t="s">
        <v>77</v>
      </c>
      <c r="AW180" s="12" t="s">
        <v>4</v>
      </c>
      <c r="AX180" s="12" t="s">
        <v>75</v>
      </c>
      <c r="AY180" s="145" t="s">
        <v>139</v>
      </c>
    </row>
    <row r="181" spans="2:65" s="1" customFormat="1" ht="55.5" customHeight="1" x14ac:dyDescent="0.2">
      <c r="B181" s="127"/>
      <c r="C181" s="128" t="s">
        <v>200</v>
      </c>
      <c r="D181" s="128" t="s">
        <v>141</v>
      </c>
      <c r="E181" s="129" t="s">
        <v>767</v>
      </c>
      <c r="F181" s="130" t="s">
        <v>768</v>
      </c>
      <c r="G181" s="131" t="s">
        <v>425</v>
      </c>
      <c r="H181" s="132"/>
      <c r="I181" s="133">
        <v>7</v>
      </c>
      <c r="J181" s="133">
        <f>ROUND(I181*H181,2)</f>
        <v>0</v>
      </c>
      <c r="K181" s="130" t="s">
        <v>145</v>
      </c>
      <c r="L181" s="29"/>
      <c r="M181" s="134" t="s">
        <v>3</v>
      </c>
      <c r="N181" s="135" t="s">
        <v>39</v>
      </c>
      <c r="O181" s="136">
        <v>2E-3</v>
      </c>
      <c r="P181" s="136">
        <f>O181*H181</f>
        <v>0</v>
      </c>
      <c r="Q181" s="136">
        <v>0</v>
      </c>
      <c r="R181" s="136">
        <f>Q181*H181</f>
        <v>0</v>
      </c>
      <c r="S181" s="136">
        <v>0</v>
      </c>
      <c r="T181" s="137">
        <f>S181*H181</f>
        <v>0</v>
      </c>
      <c r="AR181" s="138" t="s">
        <v>146</v>
      </c>
      <c r="AT181" s="138" t="s">
        <v>141</v>
      </c>
      <c r="AU181" s="138" t="s">
        <v>77</v>
      </c>
      <c r="AY181" s="17" t="s">
        <v>139</v>
      </c>
      <c r="BE181" s="139">
        <f>IF(N181="základní",J181,0)</f>
        <v>0</v>
      </c>
      <c r="BF181" s="139">
        <f>IF(N181="snížená",J181,0)</f>
        <v>0</v>
      </c>
      <c r="BG181" s="139">
        <f>IF(N181="zákl. přenesená",J181,0)</f>
        <v>0</v>
      </c>
      <c r="BH181" s="139">
        <f>IF(N181="sníž. přenesená",J181,0)</f>
        <v>0</v>
      </c>
      <c r="BI181" s="139">
        <f>IF(N181="nulová",J181,0)</f>
        <v>0</v>
      </c>
      <c r="BJ181" s="17" t="s">
        <v>75</v>
      </c>
      <c r="BK181" s="139">
        <f>ROUND(I181*H181,2)</f>
        <v>0</v>
      </c>
      <c r="BL181" s="17" t="s">
        <v>146</v>
      </c>
      <c r="BM181" s="138" t="s">
        <v>769</v>
      </c>
    </row>
    <row r="182" spans="2:65" s="1" customFormat="1" x14ac:dyDescent="0.2">
      <c r="B182" s="29"/>
      <c r="D182" s="140" t="s">
        <v>147</v>
      </c>
      <c r="F182" s="141" t="s">
        <v>770</v>
      </c>
      <c r="L182" s="29"/>
      <c r="M182" s="142"/>
      <c r="T182" s="49"/>
      <c r="AT182" s="17" t="s">
        <v>147</v>
      </c>
      <c r="AU182" s="17" t="s">
        <v>77</v>
      </c>
    </row>
    <row r="183" spans="2:65" s="12" customFormat="1" x14ac:dyDescent="0.2">
      <c r="B183" s="143"/>
      <c r="D183" s="144" t="s">
        <v>149</v>
      </c>
      <c r="E183" s="145" t="s">
        <v>3</v>
      </c>
      <c r="F183" s="146" t="s">
        <v>165</v>
      </c>
      <c r="H183" s="147"/>
      <c r="L183" s="143"/>
      <c r="M183" s="148"/>
      <c r="T183" s="149"/>
      <c r="AT183" s="145" t="s">
        <v>149</v>
      </c>
      <c r="AU183" s="145" t="s">
        <v>77</v>
      </c>
      <c r="AV183" s="12" t="s">
        <v>77</v>
      </c>
      <c r="AW183" s="12" t="s">
        <v>30</v>
      </c>
      <c r="AX183" s="12" t="s">
        <v>75</v>
      </c>
      <c r="AY183" s="145" t="s">
        <v>139</v>
      </c>
    </row>
    <row r="184" spans="2:65" s="12" customFormat="1" x14ac:dyDescent="0.2">
      <c r="B184" s="143"/>
      <c r="D184" s="144" t="s">
        <v>149</v>
      </c>
      <c r="F184" s="146" t="s">
        <v>762</v>
      </c>
      <c r="H184" s="147"/>
      <c r="L184" s="143"/>
      <c r="M184" s="148"/>
      <c r="T184" s="149"/>
      <c r="AT184" s="145" t="s">
        <v>149</v>
      </c>
      <c r="AU184" s="145" t="s">
        <v>77</v>
      </c>
      <c r="AV184" s="12" t="s">
        <v>77</v>
      </c>
      <c r="AW184" s="12" t="s">
        <v>4</v>
      </c>
      <c r="AX184" s="12" t="s">
        <v>75</v>
      </c>
      <c r="AY184" s="145" t="s">
        <v>139</v>
      </c>
    </row>
    <row r="185" spans="2:65" s="1" customFormat="1" ht="62.7" customHeight="1" x14ac:dyDescent="0.2">
      <c r="B185" s="127"/>
      <c r="C185" s="128" t="s">
        <v>267</v>
      </c>
      <c r="D185" s="128" t="s">
        <v>141</v>
      </c>
      <c r="E185" s="129" t="s">
        <v>240</v>
      </c>
      <c r="F185" s="130" t="s">
        <v>241</v>
      </c>
      <c r="G185" s="131" t="s">
        <v>195</v>
      </c>
      <c r="H185" s="132"/>
      <c r="I185" s="133">
        <v>101</v>
      </c>
      <c r="J185" s="133">
        <f>ROUND(I185*H185,2)</f>
        <v>0</v>
      </c>
      <c r="K185" s="130" t="s">
        <v>145</v>
      </c>
      <c r="L185" s="29"/>
      <c r="M185" s="134" t="s">
        <v>3</v>
      </c>
      <c r="N185" s="135" t="s">
        <v>39</v>
      </c>
      <c r="O185" s="136">
        <v>0.05</v>
      </c>
      <c r="P185" s="136">
        <f>O185*H185</f>
        <v>0</v>
      </c>
      <c r="Q185" s="136">
        <v>0</v>
      </c>
      <c r="R185" s="136">
        <f>Q185*H185</f>
        <v>0</v>
      </c>
      <c r="S185" s="136">
        <v>0</v>
      </c>
      <c r="T185" s="137">
        <f>S185*H185</f>
        <v>0</v>
      </c>
      <c r="AR185" s="138" t="s">
        <v>146</v>
      </c>
      <c r="AT185" s="138" t="s">
        <v>141</v>
      </c>
      <c r="AU185" s="138" t="s">
        <v>77</v>
      </c>
      <c r="AY185" s="17" t="s">
        <v>139</v>
      </c>
      <c r="BE185" s="139">
        <f>IF(N185="základní",J185,0)</f>
        <v>0</v>
      </c>
      <c r="BF185" s="139">
        <f>IF(N185="snížená",J185,0)</f>
        <v>0</v>
      </c>
      <c r="BG185" s="139">
        <f>IF(N185="zákl. přenesená",J185,0)</f>
        <v>0</v>
      </c>
      <c r="BH185" s="139">
        <f>IF(N185="sníž. přenesená",J185,0)</f>
        <v>0</v>
      </c>
      <c r="BI185" s="139">
        <f>IF(N185="nulová",J185,0)</f>
        <v>0</v>
      </c>
      <c r="BJ185" s="17" t="s">
        <v>75</v>
      </c>
      <c r="BK185" s="139">
        <f>ROUND(I185*H185,2)</f>
        <v>0</v>
      </c>
      <c r="BL185" s="17" t="s">
        <v>146</v>
      </c>
      <c r="BM185" s="138" t="s">
        <v>242</v>
      </c>
    </row>
    <row r="186" spans="2:65" s="1" customFormat="1" x14ac:dyDescent="0.2">
      <c r="B186" s="29"/>
      <c r="D186" s="140" t="s">
        <v>147</v>
      </c>
      <c r="F186" s="141" t="s">
        <v>243</v>
      </c>
      <c r="L186" s="29"/>
      <c r="M186" s="142"/>
      <c r="T186" s="49"/>
      <c r="AT186" s="17" t="s">
        <v>147</v>
      </c>
      <c r="AU186" s="17" t="s">
        <v>77</v>
      </c>
    </row>
    <row r="187" spans="2:65" s="14" customFormat="1" x14ac:dyDescent="0.2">
      <c r="B187" s="156"/>
      <c r="D187" s="144" t="s">
        <v>149</v>
      </c>
      <c r="E187" s="157" t="s">
        <v>3</v>
      </c>
      <c r="F187" s="158" t="s">
        <v>244</v>
      </c>
      <c r="H187" s="157"/>
      <c r="L187" s="156"/>
      <c r="M187" s="159"/>
      <c r="T187" s="160"/>
      <c r="AT187" s="157" t="s">
        <v>149</v>
      </c>
      <c r="AU187" s="157" t="s">
        <v>77</v>
      </c>
      <c r="AV187" s="14" t="s">
        <v>75</v>
      </c>
      <c r="AW187" s="14" t="s">
        <v>30</v>
      </c>
      <c r="AX187" s="14" t="s">
        <v>68</v>
      </c>
      <c r="AY187" s="157" t="s">
        <v>139</v>
      </c>
    </row>
    <row r="188" spans="2:65" s="12" customFormat="1" x14ac:dyDescent="0.2">
      <c r="B188" s="143"/>
      <c r="D188" s="144" t="s">
        <v>149</v>
      </c>
      <c r="E188" s="145" t="s">
        <v>3</v>
      </c>
      <c r="F188" s="146" t="s">
        <v>771</v>
      </c>
      <c r="H188" s="147"/>
      <c r="L188" s="143"/>
      <c r="M188" s="148"/>
      <c r="T188" s="149"/>
      <c r="AT188" s="145" t="s">
        <v>149</v>
      </c>
      <c r="AU188" s="145" t="s">
        <v>77</v>
      </c>
      <c r="AV188" s="12" t="s">
        <v>77</v>
      </c>
      <c r="AW188" s="12" t="s">
        <v>30</v>
      </c>
      <c r="AX188" s="12" t="s">
        <v>68</v>
      </c>
      <c r="AY188" s="145" t="s">
        <v>139</v>
      </c>
    </row>
    <row r="189" spans="2:65" s="13" customFormat="1" x14ac:dyDescent="0.2">
      <c r="B189" s="150"/>
      <c r="D189" s="144" t="s">
        <v>149</v>
      </c>
      <c r="E189" s="151" t="s">
        <v>3</v>
      </c>
      <c r="F189" s="152" t="s">
        <v>151</v>
      </c>
      <c r="H189" s="153"/>
      <c r="L189" s="150"/>
      <c r="M189" s="154"/>
      <c r="T189" s="155"/>
      <c r="AT189" s="151" t="s">
        <v>149</v>
      </c>
      <c r="AU189" s="151" t="s">
        <v>77</v>
      </c>
      <c r="AV189" s="13" t="s">
        <v>146</v>
      </c>
      <c r="AW189" s="13" t="s">
        <v>30</v>
      </c>
      <c r="AX189" s="13" t="s">
        <v>75</v>
      </c>
      <c r="AY189" s="151" t="s">
        <v>139</v>
      </c>
    </row>
    <row r="190" spans="2:65" s="1" customFormat="1" ht="62.7" customHeight="1" x14ac:dyDescent="0.2">
      <c r="B190" s="127"/>
      <c r="C190" s="128" t="s">
        <v>272</v>
      </c>
      <c r="D190" s="128" t="s">
        <v>141</v>
      </c>
      <c r="E190" s="129" t="s">
        <v>247</v>
      </c>
      <c r="F190" s="130" t="s">
        <v>248</v>
      </c>
      <c r="G190" s="131" t="s">
        <v>195</v>
      </c>
      <c r="H190" s="132">
        <v>44.858999999999995</v>
      </c>
      <c r="I190" s="133">
        <v>262</v>
      </c>
      <c r="J190" s="133">
        <f>ROUND(I190*H190,2)</f>
        <v>11753.06</v>
      </c>
      <c r="K190" s="130" t="s">
        <v>145</v>
      </c>
      <c r="L190" s="29"/>
      <c r="M190" s="134" t="s">
        <v>3</v>
      </c>
      <c r="N190" s="135" t="s">
        <v>39</v>
      </c>
      <c r="O190" s="136">
        <v>8.6999999999999994E-2</v>
      </c>
      <c r="P190" s="136">
        <f>O190*H190</f>
        <v>3.9027329999999991</v>
      </c>
      <c r="Q190" s="136">
        <v>0</v>
      </c>
      <c r="R190" s="136">
        <f>Q190*H190</f>
        <v>0</v>
      </c>
      <c r="S190" s="136">
        <v>0</v>
      </c>
      <c r="T190" s="137">
        <f>S190*H190</f>
        <v>0</v>
      </c>
      <c r="AR190" s="138" t="s">
        <v>146</v>
      </c>
      <c r="AT190" s="138" t="s">
        <v>141</v>
      </c>
      <c r="AU190" s="138" t="s">
        <v>77</v>
      </c>
      <c r="AY190" s="17" t="s">
        <v>139</v>
      </c>
      <c r="BE190" s="139">
        <f>IF(N190="základní",J190,0)</f>
        <v>11753.06</v>
      </c>
      <c r="BF190" s="139">
        <f>IF(N190="snížená",J190,0)</f>
        <v>0</v>
      </c>
      <c r="BG190" s="139">
        <f>IF(N190="zákl. přenesená",J190,0)</f>
        <v>0</v>
      </c>
      <c r="BH190" s="139">
        <f>IF(N190="sníž. přenesená",J190,0)</f>
        <v>0</v>
      </c>
      <c r="BI190" s="139">
        <f>IF(N190="nulová",J190,0)</f>
        <v>0</v>
      </c>
      <c r="BJ190" s="17" t="s">
        <v>75</v>
      </c>
      <c r="BK190" s="139">
        <f>ROUND(I190*H190,2)</f>
        <v>11753.06</v>
      </c>
      <c r="BL190" s="17" t="s">
        <v>146</v>
      </c>
      <c r="BM190" s="138" t="s">
        <v>249</v>
      </c>
    </row>
    <row r="191" spans="2:65" s="1" customFormat="1" x14ac:dyDescent="0.2">
      <c r="B191" s="29"/>
      <c r="D191" s="140" t="s">
        <v>147</v>
      </c>
      <c r="F191" s="141" t="s">
        <v>250</v>
      </c>
      <c r="L191" s="29"/>
      <c r="M191" s="142"/>
      <c r="T191" s="49"/>
      <c r="AT191" s="17" t="s">
        <v>147</v>
      </c>
      <c r="AU191" s="17" t="s">
        <v>77</v>
      </c>
    </row>
    <row r="192" spans="2:65" s="12" customFormat="1" x14ac:dyDescent="0.2">
      <c r="B192" s="143"/>
      <c r="D192" s="144" t="s">
        <v>149</v>
      </c>
      <c r="E192" s="145" t="s">
        <v>3</v>
      </c>
      <c r="F192" s="146" t="s">
        <v>772</v>
      </c>
      <c r="H192" s="147">
        <v>44.858999999999995</v>
      </c>
      <c r="L192" s="143"/>
      <c r="M192" s="148"/>
      <c r="T192" s="149"/>
      <c r="AT192" s="145" t="s">
        <v>149</v>
      </c>
      <c r="AU192" s="145" t="s">
        <v>77</v>
      </c>
      <c r="AV192" s="12" t="s">
        <v>77</v>
      </c>
      <c r="AW192" s="12" t="s">
        <v>30</v>
      </c>
      <c r="AX192" s="12" t="s">
        <v>68</v>
      </c>
      <c r="AY192" s="145" t="s">
        <v>139</v>
      </c>
    </row>
    <row r="193" spans="2:65" s="12" customFormat="1" x14ac:dyDescent="0.2">
      <c r="B193" s="143"/>
      <c r="D193" s="144" t="s">
        <v>149</v>
      </c>
      <c r="E193" s="145" t="s">
        <v>3</v>
      </c>
      <c r="F193" s="146" t="s">
        <v>773</v>
      </c>
      <c r="H193" s="147"/>
      <c r="L193" s="143"/>
      <c r="M193" s="148"/>
      <c r="T193" s="149"/>
      <c r="AT193" s="145" t="s">
        <v>149</v>
      </c>
      <c r="AU193" s="145" t="s">
        <v>77</v>
      </c>
      <c r="AV193" s="12" t="s">
        <v>77</v>
      </c>
      <c r="AW193" s="12" t="s">
        <v>30</v>
      </c>
      <c r="AX193" s="12" t="s">
        <v>68</v>
      </c>
      <c r="AY193" s="145" t="s">
        <v>139</v>
      </c>
    </row>
    <row r="194" spans="2:65" s="13" customFormat="1" x14ac:dyDescent="0.2">
      <c r="B194" s="150"/>
      <c r="D194" s="144" t="s">
        <v>149</v>
      </c>
      <c r="E194" s="151" t="s">
        <v>3</v>
      </c>
      <c r="F194" s="152" t="s">
        <v>151</v>
      </c>
      <c r="H194" s="153">
        <v>44.858999999999995</v>
      </c>
      <c r="L194" s="150"/>
      <c r="M194" s="154"/>
      <c r="T194" s="155"/>
      <c r="AT194" s="151" t="s">
        <v>149</v>
      </c>
      <c r="AU194" s="151" t="s">
        <v>77</v>
      </c>
      <c r="AV194" s="13" t="s">
        <v>146</v>
      </c>
      <c r="AW194" s="13" t="s">
        <v>30</v>
      </c>
      <c r="AX194" s="13" t="s">
        <v>75</v>
      </c>
      <c r="AY194" s="151" t="s">
        <v>139</v>
      </c>
    </row>
    <row r="195" spans="2:65" s="1" customFormat="1" ht="66.75" customHeight="1" x14ac:dyDescent="0.2">
      <c r="B195" s="127"/>
      <c r="C195" s="128" t="s">
        <v>279</v>
      </c>
      <c r="D195" s="128" t="s">
        <v>141</v>
      </c>
      <c r="E195" s="129" t="s">
        <v>254</v>
      </c>
      <c r="F195" s="130" t="s">
        <v>255</v>
      </c>
      <c r="G195" s="131" t="s">
        <v>195</v>
      </c>
      <c r="H195" s="132">
        <v>448.58999999999992</v>
      </c>
      <c r="I195" s="133">
        <v>20</v>
      </c>
      <c r="J195" s="133">
        <f>ROUND(I195*H195,2)</f>
        <v>8971.7999999999993</v>
      </c>
      <c r="K195" s="130" t="s">
        <v>145</v>
      </c>
      <c r="L195" s="29"/>
      <c r="M195" s="134" t="s">
        <v>3</v>
      </c>
      <c r="N195" s="135" t="s">
        <v>39</v>
      </c>
      <c r="O195" s="136">
        <v>5.0000000000000001E-3</v>
      </c>
      <c r="P195" s="136">
        <f>O195*H195</f>
        <v>2.2429499999999996</v>
      </c>
      <c r="Q195" s="136">
        <v>0</v>
      </c>
      <c r="R195" s="136">
        <f>Q195*H195</f>
        <v>0</v>
      </c>
      <c r="S195" s="136">
        <v>0</v>
      </c>
      <c r="T195" s="137">
        <f>S195*H195</f>
        <v>0</v>
      </c>
      <c r="AR195" s="138" t="s">
        <v>146</v>
      </c>
      <c r="AT195" s="138" t="s">
        <v>141</v>
      </c>
      <c r="AU195" s="138" t="s">
        <v>77</v>
      </c>
      <c r="AY195" s="17" t="s">
        <v>139</v>
      </c>
      <c r="BE195" s="139">
        <f>IF(N195="základní",J195,0)</f>
        <v>8971.7999999999993</v>
      </c>
      <c r="BF195" s="139">
        <f>IF(N195="snížená",J195,0)</f>
        <v>0</v>
      </c>
      <c r="BG195" s="139">
        <f>IF(N195="zákl. přenesená",J195,0)</f>
        <v>0</v>
      </c>
      <c r="BH195" s="139">
        <f>IF(N195="sníž. přenesená",J195,0)</f>
        <v>0</v>
      </c>
      <c r="BI195" s="139">
        <f>IF(N195="nulová",J195,0)</f>
        <v>0</v>
      </c>
      <c r="BJ195" s="17" t="s">
        <v>75</v>
      </c>
      <c r="BK195" s="139">
        <f>ROUND(I195*H195,2)</f>
        <v>8971.7999999999993</v>
      </c>
      <c r="BL195" s="17" t="s">
        <v>146</v>
      </c>
      <c r="BM195" s="138" t="s">
        <v>256</v>
      </c>
    </row>
    <row r="196" spans="2:65" s="1" customFormat="1" x14ac:dyDescent="0.2">
      <c r="B196" s="29"/>
      <c r="D196" s="140" t="s">
        <v>147</v>
      </c>
      <c r="F196" s="141" t="s">
        <v>257</v>
      </c>
      <c r="L196" s="29"/>
      <c r="M196" s="142"/>
      <c r="T196" s="49"/>
      <c r="AT196" s="17" t="s">
        <v>147</v>
      </c>
      <c r="AU196" s="17" t="s">
        <v>77</v>
      </c>
    </row>
    <row r="197" spans="2:65" s="12" customFormat="1" x14ac:dyDescent="0.2">
      <c r="B197" s="143"/>
      <c r="D197" s="144" t="s">
        <v>149</v>
      </c>
      <c r="E197" s="145" t="s">
        <v>3</v>
      </c>
      <c r="F197" s="146" t="s">
        <v>774</v>
      </c>
      <c r="H197" s="147"/>
      <c r="L197" s="143"/>
      <c r="M197" s="148"/>
      <c r="T197" s="149"/>
      <c r="AT197" s="145" t="s">
        <v>149</v>
      </c>
      <c r="AU197" s="145" t="s">
        <v>77</v>
      </c>
      <c r="AV197" s="12" t="s">
        <v>77</v>
      </c>
      <c r="AW197" s="12" t="s">
        <v>30</v>
      </c>
      <c r="AX197" s="12" t="s">
        <v>68</v>
      </c>
      <c r="AY197" s="145" t="s">
        <v>139</v>
      </c>
    </row>
    <row r="198" spans="2:65" s="13" customFormat="1" x14ac:dyDescent="0.2">
      <c r="B198" s="150"/>
      <c r="D198" s="144" t="s">
        <v>149</v>
      </c>
      <c r="E198" s="151" t="s">
        <v>3</v>
      </c>
      <c r="F198" s="152" t="s">
        <v>151</v>
      </c>
      <c r="H198" s="153"/>
      <c r="L198" s="150"/>
      <c r="M198" s="154"/>
      <c r="T198" s="155"/>
      <c r="AT198" s="151" t="s">
        <v>149</v>
      </c>
      <c r="AU198" s="151" t="s">
        <v>77</v>
      </c>
      <c r="AV198" s="13" t="s">
        <v>146</v>
      </c>
      <c r="AW198" s="13" t="s">
        <v>30</v>
      </c>
      <c r="AX198" s="13" t="s">
        <v>75</v>
      </c>
      <c r="AY198" s="151" t="s">
        <v>139</v>
      </c>
    </row>
    <row r="199" spans="2:65" s="1" customFormat="1" ht="44.25" customHeight="1" x14ac:dyDescent="0.2">
      <c r="B199" s="127"/>
      <c r="C199" s="128" t="s">
        <v>207</v>
      </c>
      <c r="D199" s="128" t="s">
        <v>141</v>
      </c>
      <c r="E199" s="129" t="s">
        <v>259</v>
      </c>
      <c r="F199" s="130" t="s">
        <v>260</v>
      </c>
      <c r="G199" s="131" t="s">
        <v>195</v>
      </c>
      <c r="H199" s="132"/>
      <c r="I199" s="133">
        <v>131</v>
      </c>
      <c r="J199" s="133">
        <f>ROUND(I199*H199,2)</f>
        <v>0</v>
      </c>
      <c r="K199" s="130" t="s">
        <v>145</v>
      </c>
      <c r="L199" s="29"/>
      <c r="M199" s="134" t="s">
        <v>3</v>
      </c>
      <c r="N199" s="135" t="s">
        <v>39</v>
      </c>
      <c r="O199" s="136">
        <v>0.19700000000000001</v>
      </c>
      <c r="P199" s="136">
        <f>O199*H199</f>
        <v>0</v>
      </c>
      <c r="Q199" s="136">
        <v>0</v>
      </c>
      <c r="R199" s="136">
        <f>Q199*H199</f>
        <v>0</v>
      </c>
      <c r="S199" s="136">
        <v>0</v>
      </c>
      <c r="T199" s="137">
        <f>S199*H199</f>
        <v>0</v>
      </c>
      <c r="AR199" s="138" t="s">
        <v>146</v>
      </c>
      <c r="AT199" s="138" t="s">
        <v>141</v>
      </c>
      <c r="AU199" s="138" t="s">
        <v>77</v>
      </c>
      <c r="AY199" s="17" t="s">
        <v>139</v>
      </c>
      <c r="BE199" s="139">
        <f>IF(N199="základní",J199,0)</f>
        <v>0</v>
      </c>
      <c r="BF199" s="139">
        <f>IF(N199="snížená",J199,0)</f>
        <v>0</v>
      </c>
      <c r="BG199" s="139">
        <f>IF(N199="zákl. přenesená",J199,0)</f>
        <v>0</v>
      </c>
      <c r="BH199" s="139">
        <f>IF(N199="sníž. přenesená",J199,0)</f>
        <v>0</v>
      </c>
      <c r="BI199" s="139">
        <f>IF(N199="nulová",J199,0)</f>
        <v>0</v>
      </c>
      <c r="BJ199" s="17" t="s">
        <v>75</v>
      </c>
      <c r="BK199" s="139">
        <f>ROUND(I199*H199,2)</f>
        <v>0</v>
      </c>
      <c r="BL199" s="17" t="s">
        <v>146</v>
      </c>
      <c r="BM199" s="138" t="s">
        <v>261</v>
      </c>
    </row>
    <row r="200" spans="2:65" s="1" customFormat="1" x14ac:dyDescent="0.2">
      <c r="B200" s="29"/>
      <c r="D200" s="140" t="s">
        <v>147</v>
      </c>
      <c r="F200" s="141" t="s">
        <v>262</v>
      </c>
      <c r="L200" s="29"/>
      <c r="M200" s="142"/>
      <c r="T200" s="49"/>
      <c r="AT200" s="17" t="s">
        <v>147</v>
      </c>
      <c r="AU200" s="17" t="s">
        <v>77</v>
      </c>
    </row>
    <row r="201" spans="2:65" s="14" customFormat="1" x14ac:dyDescent="0.2">
      <c r="B201" s="156"/>
      <c r="D201" s="144" t="s">
        <v>149</v>
      </c>
      <c r="E201" s="157" t="s">
        <v>3</v>
      </c>
      <c r="F201" s="158" t="s">
        <v>202</v>
      </c>
      <c r="H201" s="157"/>
      <c r="L201" s="156"/>
      <c r="M201" s="159"/>
      <c r="T201" s="160"/>
      <c r="AT201" s="157" t="s">
        <v>149</v>
      </c>
      <c r="AU201" s="157" t="s">
        <v>77</v>
      </c>
      <c r="AV201" s="14" t="s">
        <v>75</v>
      </c>
      <c r="AW201" s="14" t="s">
        <v>30</v>
      </c>
      <c r="AX201" s="14" t="s">
        <v>68</v>
      </c>
      <c r="AY201" s="157" t="s">
        <v>139</v>
      </c>
    </row>
    <row r="202" spans="2:65" s="12" customFormat="1" x14ac:dyDescent="0.2">
      <c r="B202" s="143"/>
      <c r="D202" s="144" t="s">
        <v>149</v>
      </c>
      <c r="E202" s="145" t="s">
        <v>3</v>
      </c>
      <c r="F202" s="146" t="s">
        <v>747</v>
      </c>
      <c r="H202" s="147"/>
      <c r="L202" s="143"/>
      <c r="M202" s="148"/>
      <c r="T202" s="149"/>
      <c r="AT202" s="145" t="s">
        <v>149</v>
      </c>
      <c r="AU202" s="145" t="s">
        <v>77</v>
      </c>
      <c r="AV202" s="12" t="s">
        <v>77</v>
      </c>
      <c r="AW202" s="12" t="s">
        <v>30</v>
      </c>
      <c r="AX202" s="12" t="s">
        <v>68</v>
      </c>
      <c r="AY202" s="145" t="s">
        <v>139</v>
      </c>
    </row>
    <row r="203" spans="2:65" s="14" customFormat="1" x14ac:dyDescent="0.2">
      <c r="B203" s="156"/>
      <c r="D203" s="144" t="s">
        <v>149</v>
      </c>
      <c r="E203" s="157" t="s">
        <v>3</v>
      </c>
      <c r="F203" s="158" t="s">
        <v>244</v>
      </c>
      <c r="H203" s="157"/>
      <c r="L203" s="156"/>
      <c r="M203" s="159"/>
      <c r="T203" s="160"/>
      <c r="AT203" s="157" t="s">
        <v>149</v>
      </c>
      <c r="AU203" s="157" t="s">
        <v>77</v>
      </c>
      <c r="AV203" s="14" t="s">
        <v>75</v>
      </c>
      <c r="AW203" s="14" t="s">
        <v>30</v>
      </c>
      <c r="AX203" s="14" t="s">
        <v>68</v>
      </c>
      <c r="AY203" s="157" t="s">
        <v>139</v>
      </c>
    </row>
    <row r="204" spans="2:65" s="12" customFormat="1" x14ac:dyDescent="0.2">
      <c r="B204" s="143"/>
      <c r="D204" s="144" t="s">
        <v>149</v>
      </c>
      <c r="E204" s="145" t="s">
        <v>3</v>
      </c>
      <c r="F204" s="146" t="s">
        <v>771</v>
      </c>
      <c r="H204" s="147"/>
      <c r="L204" s="143"/>
      <c r="M204" s="148"/>
      <c r="T204" s="149"/>
      <c r="AT204" s="145" t="s">
        <v>149</v>
      </c>
      <c r="AU204" s="145" t="s">
        <v>77</v>
      </c>
      <c r="AV204" s="12" t="s">
        <v>77</v>
      </c>
      <c r="AW204" s="12" t="s">
        <v>30</v>
      </c>
      <c r="AX204" s="12" t="s">
        <v>68</v>
      </c>
      <c r="AY204" s="145" t="s">
        <v>139</v>
      </c>
    </row>
    <row r="205" spans="2:65" s="13" customFormat="1" x14ac:dyDescent="0.2">
      <c r="B205" s="150"/>
      <c r="D205" s="144" t="s">
        <v>149</v>
      </c>
      <c r="E205" s="151" t="s">
        <v>3</v>
      </c>
      <c r="F205" s="152" t="s">
        <v>151</v>
      </c>
      <c r="H205" s="153"/>
      <c r="L205" s="150"/>
      <c r="M205" s="154"/>
      <c r="T205" s="155"/>
      <c r="AT205" s="151" t="s">
        <v>149</v>
      </c>
      <c r="AU205" s="151" t="s">
        <v>77</v>
      </c>
      <c r="AV205" s="13" t="s">
        <v>146</v>
      </c>
      <c r="AW205" s="13" t="s">
        <v>30</v>
      </c>
      <c r="AX205" s="13" t="s">
        <v>75</v>
      </c>
      <c r="AY205" s="151" t="s">
        <v>139</v>
      </c>
    </row>
    <row r="206" spans="2:65" s="1" customFormat="1" ht="37.950000000000003" customHeight="1" x14ac:dyDescent="0.2">
      <c r="B206" s="127"/>
      <c r="C206" s="128" t="s">
        <v>292</v>
      </c>
      <c r="D206" s="128" t="s">
        <v>141</v>
      </c>
      <c r="E206" s="129" t="s">
        <v>263</v>
      </c>
      <c r="F206" s="130" t="s">
        <v>264</v>
      </c>
      <c r="G206" s="131" t="s">
        <v>195</v>
      </c>
      <c r="H206" s="132"/>
      <c r="I206" s="133">
        <v>70</v>
      </c>
      <c r="J206" s="133">
        <f>ROUND(I206*H206,2)</f>
        <v>0</v>
      </c>
      <c r="K206" s="130" t="s">
        <v>145</v>
      </c>
      <c r="L206" s="29"/>
      <c r="M206" s="134" t="s">
        <v>3</v>
      </c>
      <c r="N206" s="135" t="s">
        <v>39</v>
      </c>
      <c r="O206" s="136">
        <v>5.3999999999999999E-2</v>
      </c>
      <c r="P206" s="136">
        <f>O206*H206</f>
        <v>0</v>
      </c>
      <c r="Q206" s="136">
        <v>0</v>
      </c>
      <c r="R206" s="136">
        <f>Q206*H206</f>
        <v>0</v>
      </c>
      <c r="S206" s="136">
        <v>0</v>
      </c>
      <c r="T206" s="137">
        <f>S206*H206</f>
        <v>0</v>
      </c>
      <c r="AR206" s="138" t="s">
        <v>146</v>
      </c>
      <c r="AT206" s="138" t="s">
        <v>141</v>
      </c>
      <c r="AU206" s="138" t="s">
        <v>77</v>
      </c>
      <c r="AY206" s="17" t="s">
        <v>139</v>
      </c>
      <c r="BE206" s="139">
        <f>IF(N206="základní",J206,0)</f>
        <v>0</v>
      </c>
      <c r="BF206" s="139">
        <f>IF(N206="snížená",J206,0)</f>
        <v>0</v>
      </c>
      <c r="BG206" s="139">
        <f>IF(N206="zákl. přenesená",J206,0)</f>
        <v>0</v>
      </c>
      <c r="BH206" s="139">
        <f>IF(N206="sníž. přenesená",J206,0)</f>
        <v>0</v>
      </c>
      <c r="BI206" s="139">
        <f>IF(N206="nulová",J206,0)</f>
        <v>0</v>
      </c>
      <c r="BJ206" s="17" t="s">
        <v>75</v>
      </c>
      <c r="BK206" s="139">
        <f>ROUND(I206*H206,2)</f>
        <v>0</v>
      </c>
      <c r="BL206" s="17" t="s">
        <v>146</v>
      </c>
      <c r="BM206" s="138" t="s">
        <v>265</v>
      </c>
    </row>
    <row r="207" spans="2:65" s="1" customFormat="1" x14ac:dyDescent="0.2">
      <c r="B207" s="29"/>
      <c r="D207" s="140" t="s">
        <v>147</v>
      </c>
      <c r="F207" s="141" t="s">
        <v>266</v>
      </c>
      <c r="L207" s="29"/>
      <c r="M207" s="142"/>
      <c r="T207" s="49"/>
      <c r="AT207" s="17" t="s">
        <v>147</v>
      </c>
      <c r="AU207" s="17" t="s">
        <v>77</v>
      </c>
    </row>
    <row r="208" spans="2:65" s="14" customFormat="1" x14ac:dyDescent="0.2">
      <c r="B208" s="156"/>
      <c r="D208" s="144" t="s">
        <v>149</v>
      </c>
      <c r="E208" s="157" t="s">
        <v>3</v>
      </c>
      <c r="F208" s="158" t="s">
        <v>244</v>
      </c>
      <c r="H208" s="157"/>
      <c r="L208" s="156"/>
      <c r="M208" s="159"/>
      <c r="T208" s="160"/>
      <c r="AT208" s="157" t="s">
        <v>149</v>
      </c>
      <c r="AU208" s="157" t="s">
        <v>77</v>
      </c>
      <c r="AV208" s="14" t="s">
        <v>75</v>
      </c>
      <c r="AW208" s="14" t="s">
        <v>30</v>
      </c>
      <c r="AX208" s="14" t="s">
        <v>68</v>
      </c>
      <c r="AY208" s="157" t="s">
        <v>139</v>
      </c>
    </row>
    <row r="209" spans="2:65" s="12" customFormat="1" x14ac:dyDescent="0.2">
      <c r="B209" s="143"/>
      <c r="D209" s="144" t="s">
        <v>149</v>
      </c>
      <c r="E209" s="145" t="s">
        <v>3</v>
      </c>
      <c r="F209" s="146" t="s">
        <v>771</v>
      </c>
      <c r="H209" s="147"/>
      <c r="L209" s="143"/>
      <c r="M209" s="148"/>
      <c r="T209" s="149"/>
      <c r="AT209" s="145" t="s">
        <v>149</v>
      </c>
      <c r="AU209" s="145" t="s">
        <v>77</v>
      </c>
      <c r="AV209" s="12" t="s">
        <v>77</v>
      </c>
      <c r="AW209" s="12" t="s">
        <v>30</v>
      </c>
      <c r="AX209" s="12" t="s">
        <v>68</v>
      </c>
      <c r="AY209" s="145" t="s">
        <v>139</v>
      </c>
    </row>
    <row r="210" spans="2:65" s="13" customFormat="1" x14ac:dyDescent="0.2">
      <c r="B210" s="150"/>
      <c r="D210" s="144" t="s">
        <v>149</v>
      </c>
      <c r="E210" s="151" t="s">
        <v>3</v>
      </c>
      <c r="F210" s="152" t="s">
        <v>151</v>
      </c>
      <c r="H210" s="153"/>
      <c r="L210" s="150"/>
      <c r="M210" s="154"/>
      <c r="T210" s="155"/>
      <c r="AT210" s="151" t="s">
        <v>149</v>
      </c>
      <c r="AU210" s="151" t="s">
        <v>77</v>
      </c>
      <c r="AV210" s="13" t="s">
        <v>146</v>
      </c>
      <c r="AW210" s="13" t="s">
        <v>30</v>
      </c>
      <c r="AX210" s="13" t="s">
        <v>75</v>
      </c>
      <c r="AY210" s="151" t="s">
        <v>139</v>
      </c>
    </row>
    <row r="211" spans="2:65" s="1" customFormat="1" ht="37.950000000000003" customHeight="1" x14ac:dyDescent="0.2">
      <c r="B211" s="127"/>
      <c r="C211" s="128" t="s">
        <v>298</v>
      </c>
      <c r="D211" s="128" t="s">
        <v>141</v>
      </c>
      <c r="E211" s="129" t="s">
        <v>268</v>
      </c>
      <c r="F211" s="130" t="s">
        <v>269</v>
      </c>
      <c r="G211" s="131" t="s">
        <v>195</v>
      </c>
      <c r="H211" s="132">
        <v>44.858999999999995</v>
      </c>
      <c r="I211" s="133">
        <v>18</v>
      </c>
      <c r="J211" s="133">
        <f>ROUND(I211*H211,2)</f>
        <v>807.46</v>
      </c>
      <c r="K211" s="130" t="s">
        <v>145</v>
      </c>
      <c r="L211" s="29"/>
      <c r="M211" s="134" t="s">
        <v>3</v>
      </c>
      <c r="N211" s="135" t="s">
        <v>39</v>
      </c>
      <c r="O211" s="136">
        <v>8.9999999999999993E-3</v>
      </c>
      <c r="P211" s="136">
        <f>O211*H211</f>
        <v>0.4037309999999999</v>
      </c>
      <c r="Q211" s="136">
        <v>0</v>
      </c>
      <c r="R211" s="136">
        <f>Q211*H211</f>
        <v>0</v>
      </c>
      <c r="S211" s="136">
        <v>0</v>
      </c>
      <c r="T211" s="137">
        <f>S211*H211</f>
        <v>0</v>
      </c>
      <c r="AR211" s="138" t="s">
        <v>146</v>
      </c>
      <c r="AT211" s="138" t="s">
        <v>141</v>
      </c>
      <c r="AU211" s="138" t="s">
        <v>77</v>
      </c>
      <c r="AY211" s="17" t="s">
        <v>139</v>
      </c>
      <c r="BE211" s="139">
        <f>IF(N211="základní",J211,0)</f>
        <v>807.46</v>
      </c>
      <c r="BF211" s="139">
        <f>IF(N211="snížená",J211,0)</f>
        <v>0</v>
      </c>
      <c r="BG211" s="139">
        <f>IF(N211="zákl. přenesená",J211,0)</f>
        <v>0</v>
      </c>
      <c r="BH211" s="139">
        <f>IF(N211="sníž. přenesená",J211,0)</f>
        <v>0</v>
      </c>
      <c r="BI211" s="139">
        <f>IF(N211="nulová",J211,0)</f>
        <v>0</v>
      </c>
      <c r="BJ211" s="17" t="s">
        <v>75</v>
      </c>
      <c r="BK211" s="139">
        <f>ROUND(I211*H211,2)</f>
        <v>807.46</v>
      </c>
      <c r="BL211" s="17" t="s">
        <v>146</v>
      </c>
      <c r="BM211" s="138" t="s">
        <v>270</v>
      </c>
    </row>
    <row r="212" spans="2:65" s="1" customFormat="1" x14ac:dyDescent="0.2">
      <c r="B212" s="29"/>
      <c r="D212" s="140" t="s">
        <v>147</v>
      </c>
      <c r="F212" s="141" t="s">
        <v>271</v>
      </c>
      <c r="L212" s="29"/>
      <c r="M212" s="142"/>
      <c r="T212" s="49"/>
      <c r="AT212" s="17" t="s">
        <v>147</v>
      </c>
      <c r="AU212" s="17" t="s">
        <v>77</v>
      </c>
    </row>
    <row r="213" spans="2:65" s="1" customFormat="1" ht="44.25" customHeight="1" x14ac:dyDescent="0.2">
      <c r="B213" s="127"/>
      <c r="C213" s="128" t="s">
        <v>302</v>
      </c>
      <c r="D213" s="128" t="s">
        <v>141</v>
      </c>
      <c r="E213" s="129" t="s">
        <v>273</v>
      </c>
      <c r="F213" s="130" t="s">
        <v>274</v>
      </c>
      <c r="G213" s="131" t="s">
        <v>275</v>
      </c>
      <c r="H213" s="132">
        <v>82.989149999999995</v>
      </c>
      <c r="I213" s="133">
        <v>200</v>
      </c>
      <c r="J213" s="133">
        <f>ROUND(I213*H213,2)</f>
        <v>16597.830000000002</v>
      </c>
      <c r="K213" s="130" t="s">
        <v>145</v>
      </c>
      <c r="L213" s="29"/>
      <c r="M213" s="134" t="s">
        <v>3</v>
      </c>
      <c r="N213" s="135" t="s">
        <v>39</v>
      </c>
      <c r="O213" s="136">
        <v>0</v>
      </c>
      <c r="P213" s="136">
        <f>O213*H213</f>
        <v>0</v>
      </c>
      <c r="Q213" s="136">
        <v>0</v>
      </c>
      <c r="R213" s="136">
        <f>Q213*H213</f>
        <v>0</v>
      </c>
      <c r="S213" s="136">
        <v>0</v>
      </c>
      <c r="T213" s="137">
        <f>S213*H213</f>
        <v>0</v>
      </c>
      <c r="AR213" s="138" t="s">
        <v>146</v>
      </c>
      <c r="AT213" s="138" t="s">
        <v>141</v>
      </c>
      <c r="AU213" s="138" t="s">
        <v>77</v>
      </c>
      <c r="AY213" s="17" t="s">
        <v>139</v>
      </c>
      <c r="BE213" s="139">
        <f>IF(N213="základní",J213,0)</f>
        <v>16597.830000000002</v>
      </c>
      <c r="BF213" s="139">
        <f>IF(N213="snížená",J213,0)</f>
        <v>0</v>
      </c>
      <c r="BG213" s="139">
        <f>IF(N213="zákl. přenesená",J213,0)</f>
        <v>0</v>
      </c>
      <c r="BH213" s="139">
        <f>IF(N213="sníž. přenesená",J213,0)</f>
        <v>0</v>
      </c>
      <c r="BI213" s="139">
        <f>IF(N213="nulová",J213,0)</f>
        <v>0</v>
      </c>
      <c r="BJ213" s="17" t="s">
        <v>75</v>
      </c>
      <c r="BK213" s="139">
        <f>ROUND(I213*H213,2)</f>
        <v>16597.830000000002</v>
      </c>
      <c r="BL213" s="17" t="s">
        <v>146</v>
      </c>
      <c r="BM213" s="138" t="s">
        <v>276</v>
      </c>
    </row>
    <row r="214" spans="2:65" s="1" customFormat="1" x14ac:dyDescent="0.2">
      <c r="B214" s="29"/>
      <c r="D214" s="140" t="s">
        <v>147</v>
      </c>
      <c r="F214" s="141" t="s">
        <v>277</v>
      </c>
      <c r="L214" s="29"/>
      <c r="M214" s="142"/>
      <c r="T214" s="49"/>
      <c r="AT214" s="17" t="s">
        <v>147</v>
      </c>
      <c r="AU214" s="17" t="s">
        <v>77</v>
      </c>
    </row>
    <row r="215" spans="2:65" s="12" customFormat="1" x14ac:dyDescent="0.2">
      <c r="B215" s="143"/>
      <c r="D215" s="144" t="s">
        <v>149</v>
      </c>
      <c r="E215" s="145" t="s">
        <v>3</v>
      </c>
      <c r="F215" s="146" t="s">
        <v>775</v>
      </c>
      <c r="H215" s="147"/>
      <c r="L215" s="143"/>
      <c r="M215" s="148"/>
      <c r="T215" s="149"/>
      <c r="AT215" s="145" t="s">
        <v>149</v>
      </c>
      <c r="AU215" s="145" t="s">
        <v>77</v>
      </c>
      <c r="AV215" s="12" t="s">
        <v>77</v>
      </c>
      <c r="AW215" s="12" t="s">
        <v>30</v>
      </c>
      <c r="AX215" s="12" t="s">
        <v>68</v>
      </c>
      <c r="AY215" s="145" t="s">
        <v>139</v>
      </c>
    </row>
    <row r="216" spans="2:65" s="13" customFormat="1" x14ac:dyDescent="0.2">
      <c r="B216" s="150"/>
      <c r="D216" s="144" t="s">
        <v>149</v>
      </c>
      <c r="E216" s="151" t="s">
        <v>3</v>
      </c>
      <c r="F216" s="152" t="s">
        <v>151</v>
      </c>
      <c r="H216" s="153"/>
      <c r="L216" s="150"/>
      <c r="M216" s="154"/>
      <c r="T216" s="155"/>
      <c r="AT216" s="151" t="s">
        <v>149</v>
      </c>
      <c r="AU216" s="151" t="s">
        <v>77</v>
      </c>
      <c r="AV216" s="13" t="s">
        <v>146</v>
      </c>
      <c r="AW216" s="13" t="s">
        <v>30</v>
      </c>
      <c r="AX216" s="13" t="s">
        <v>75</v>
      </c>
      <c r="AY216" s="151" t="s">
        <v>139</v>
      </c>
    </row>
    <row r="217" spans="2:65" s="1" customFormat="1" ht="44.25" customHeight="1" x14ac:dyDescent="0.2">
      <c r="B217" s="127"/>
      <c r="C217" s="128" t="s">
        <v>213</v>
      </c>
      <c r="D217" s="128" t="s">
        <v>141</v>
      </c>
      <c r="E217" s="129" t="s">
        <v>280</v>
      </c>
      <c r="F217" s="130" t="s">
        <v>281</v>
      </c>
      <c r="G217" s="131" t="s">
        <v>195</v>
      </c>
      <c r="H217" s="132"/>
      <c r="I217" s="133">
        <v>118</v>
      </c>
      <c r="J217" s="133">
        <f>ROUND(I217*H217,2)</f>
        <v>0</v>
      </c>
      <c r="K217" s="130" t="s">
        <v>145</v>
      </c>
      <c r="L217" s="29"/>
      <c r="M217" s="134" t="s">
        <v>3</v>
      </c>
      <c r="N217" s="135" t="s">
        <v>39</v>
      </c>
      <c r="O217" s="136">
        <v>0.32800000000000001</v>
      </c>
      <c r="P217" s="136">
        <f>O217*H217</f>
        <v>0</v>
      </c>
      <c r="Q217" s="136">
        <v>0</v>
      </c>
      <c r="R217" s="136">
        <f>Q217*H217</f>
        <v>0</v>
      </c>
      <c r="S217" s="136">
        <v>0</v>
      </c>
      <c r="T217" s="137">
        <f>S217*H217</f>
        <v>0</v>
      </c>
      <c r="AR217" s="138" t="s">
        <v>146</v>
      </c>
      <c r="AT217" s="138" t="s">
        <v>141</v>
      </c>
      <c r="AU217" s="138" t="s">
        <v>77</v>
      </c>
      <c r="AY217" s="17" t="s">
        <v>139</v>
      </c>
      <c r="BE217" s="139">
        <f>IF(N217="základní",J217,0)</f>
        <v>0</v>
      </c>
      <c r="BF217" s="139">
        <f>IF(N217="snížená",J217,0)</f>
        <v>0</v>
      </c>
      <c r="BG217" s="139">
        <f>IF(N217="zákl. přenesená",J217,0)</f>
        <v>0</v>
      </c>
      <c r="BH217" s="139">
        <f>IF(N217="sníž. přenesená",J217,0)</f>
        <v>0</v>
      </c>
      <c r="BI217" s="139">
        <f>IF(N217="nulová",J217,0)</f>
        <v>0</v>
      </c>
      <c r="BJ217" s="17" t="s">
        <v>75</v>
      </c>
      <c r="BK217" s="139">
        <f>ROUND(I217*H217,2)</f>
        <v>0</v>
      </c>
      <c r="BL217" s="17" t="s">
        <v>146</v>
      </c>
      <c r="BM217" s="138" t="s">
        <v>282</v>
      </c>
    </row>
    <row r="218" spans="2:65" s="1" customFormat="1" x14ac:dyDescent="0.2">
      <c r="B218" s="29"/>
      <c r="D218" s="140" t="s">
        <v>147</v>
      </c>
      <c r="F218" s="141" t="s">
        <v>283</v>
      </c>
      <c r="L218" s="29"/>
      <c r="M218" s="142"/>
      <c r="T218" s="49"/>
      <c r="AT218" s="17" t="s">
        <v>147</v>
      </c>
      <c r="AU218" s="17" t="s">
        <v>77</v>
      </c>
    </row>
    <row r="219" spans="2:65" s="14" customFormat="1" x14ac:dyDescent="0.2">
      <c r="B219" s="156"/>
      <c r="D219" s="144" t="s">
        <v>149</v>
      </c>
      <c r="E219" s="157" t="s">
        <v>3</v>
      </c>
      <c r="F219" s="158" t="s">
        <v>202</v>
      </c>
      <c r="H219" s="157"/>
      <c r="L219" s="156"/>
      <c r="M219" s="159"/>
      <c r="T219" s="160"/>
      <c r="AT219" s="157" t="s">
        <v>149</v>
      </c>
      <c r="AU219" s="157" t="s">
        <v>77</v>
      </c>
      <c r="AV219" s="14" t="s">
        <v>75</v>
      </c>
      <c r="AW219" s="14" t="s">
        <v>30</v>
      </c>
      <c r="AX219" s="14" t="s">
        <v>68</v>
      </c>
      <c r="AY219" s="157" t="s">
        <v>139</v>
      </c>
    </row>
    <row r="220" spans="2:65" s="12" customFormat="1" x14ac:dyDescent="0.2">
      <c r="B220" s="143"/>
      <c r="D220" s="144" t="s">
        <v>149</v>
      </c>
      <c r="E220" s="145" t="s">
        <v>3</v>
      </c>
      <c r="F220" s="146" t="s">
        <v>776</v>
      </c>
      <c r="H220" s="147"/>
      <c r="L220" s="143"/>
      <c r="M220" s="148"/>
      <c r="T220" s="149"/>
      <c r="AT220" s="145" t="s">
        <v>149</v>
      </c>
      <c r="AU220" s="145" t="s">
        <v>77</v>
      </c>
      <c r="AV220" s="12" t="s">
        <v>77</v>
      </c>
      <c r="AW220" s="12" t="s">
        <v>30</v>
      </c>
      <c r="AX220" s="12" t="s">
        <v>68</v>
      </c>
      <c r="AY220" s="145" t="s">
        <v>139</v>
      </c>
    </row>
    <row r="221" spans="2:65" s="13" customFormat="1" x14ac:dyDescent="0.2">
      <c r="B221" s="150"/>
      <c r="D221" s="144" t="s">
        <v>149</v>
      </c>
      <c r="E221" s="151" t="s">
        <v>3</v>
      </c>
      <c r="F221" s="152" t="s">
        <v>151</v>
      </c>
      <c r="H221" s="153"/>
      <c r="L221" s="150"/>
      <c r="M221" s="154"/>
      <c r="T221" s="155"/>
      <c r="AT221" s="151" t="s">
        <v>149</v>
      </c>
      <c r="AU221" s="151" t="s">
        <v>77</v>
      </c>
      <c r="AV221" s="13" t="s">
        <v>146</v>
      </c>
      <c r="AW221" s="13" t="s">
        <v>30</v>
      </c>
      <c r="AX221" s="13" t="s">
        <v>75</v>
      </c>
      <c r="AY221" s="151" t="s">
        <v>139</v>
      </c>
    </row>
    <row r="222" spans="2:65" s="1" customFormat="1" ht="16.5" customHeight="1" x14ac:dyDescent="0.2">
      <c r="B222" s="127"/>
      <c r="C222" s="161" t="s">
        <v>313</v>
      </c>
      <c r="D222" s="161" t="s">
        <v>287</v>
      </c>
      <c r="E222" s="162" t="s">
        <v>288</v>
      </c>
      <c r="F222" s="163" t="s">
        <v>289</v>
      </c>
      <c r="G222" s="164" t="s">
        <v>275</v>
      </c>
      <c r="H222" s="165"/>
      <c r="I222" s="166">
        <v>488</v>
      </c>
      <c r="J222" s="166">
        <f>ROUND(I222*H222,2)</f>
        <v>0</v>
      </c>
      <c r="K222" s="163" t="s">
        <v>145</v>
      </c>
      <c r="L222" s="167"/>
      <c r="M222" s="168" t="s">
        <v>3</v>
      </c>
      <c r="N222" s="169" t="s">
        <v>39</v>
      </c>
      <c r="O222" s="136">
        <v>0</v>
      </c>
      <c r="P222" s="136">
        <f>O222*H222</f>
        <v>0</v>
      </c>
      <c r="Q222" s="136">
        <v>1</v>
      </c>
      <c r="R222" s="136">
        <f>Q222*H222</f>
        <v>0</v>
      </c>
      <c r="S222" s="136">
        <v>0</v>
      </c>
      <c r="T222" s="137">
        <f>S222*H222</f>
        <v>0</v>
      </c>
      <c r="AR222" s="138" t="s">
        <v>165</v>
      </c>
      <c r="AT222" s="138" t="s">
        <v>287</v>
      </c>
      <c r="AU222" s="138" t="s">
        <v>77</v>
      </c>
      <c r="AY222" s="17" t="s">
        <v>139</v>
      </c>
      <c r="BE222" s="139">
        <f>IF(N222="základní",J222,0)</f>
        <v>0</v>
      </c>
      <c r="BF222" s="139">
        <f>IF(N222="snížená",J222,0)</f>
        <v>0</v>
      </c>
      <c r="BG222" s="139">
        <f>IF(N222="zákl. přenesená",J222,0)</f>
        <v>0</v>
      </c>
      <c r="BH222" s="139">
        <f>IF(N222="sníž. přenesená",J222,0)</f>
        <v>0</v>
      </c>
      <c r="BI222" s="139">
        <f>IF(N222="nulová",J222,0)</f>
        <v>0</v>
      </c>
      <c r="BJ222" s="17" t="s">
        <v>75</v>
      </c>
      <c r="BK222" s="139">
        <f>ROUND(I222*H222,2)</f>
        <v>0</v>
      </c>
      <c r="BL222" s="17" t="s">
        <v>146</v>
      </c>
      <c r="BM222" s="138" t="s">
        <v>290</v>
      </c>
    </row>
    <row r="223" spans="2:65" s="12" customFormat="1" x14ac:dyDescent="0.2">
      <c r="B223" s="143"/>
      <c r="D223" s="144" t="s">
        <v>149</v>
      </c>
      <c r="E223" s="145" t="s">
        <v>3</v>
      </c>
      <c r="F223" s="146" t="s">
        <v>777</v>
      </c>
      <c r="H223" s="147"/>
      <c r="L223" s="143"/>
      <c r="M223" s="148"/>
      <c r="T223" s="149"/>
      <c r="AT223" s="145" t="s">
        <v>149</v>
      </c>
      <c r="AU223" s="145" t="s">
        <v>77</v>
      </c>
      <c r="AV223" s="12" t="s">
        <v>77</v>
      </c>
      <c r="AW223" s="12" t="s">
        <v>30</v>
      </c>
      <c r="AX223" s="12" t="s">
        <v>68</v>
      </c>
      <c r="AY223" s="145" t="s">
        <v>139</v>
      </c>
    </row>
    <row r="224" spans="2:65" s="13" customFormat="1" x14ac:dyDescent="0.2">
      <c r="B224" s="150"/>
      <c r="D224" s="144" t="s">
        <v>149</v>
      </c>
      <c r="E224" s="151" t="s">
        <v>3</v>
      </c>
      <c r="F224" s="152" t="s">
        <v>151</v>
      </c>
      <c r="H224" s="153"/>
      <c r="L224" s="150"/>
      <c r="M224" s="154"/>
      <c r="T224" s="155"/>
      <c r="AT224" s="151" t="s">
        <v>149</v>
      </c>
      <c r="AU224" s="151" t="s">
        <v>77</v>
      </c>
      <c r="AV224" s="13" t="s">
        <v>146</v>
      </c>
      <c r="AW224" s="13" t="s">
        <v>30</v>
      </c>
      <c r="AX224" s="13" t="s">
        <v>75</v>
      </c>
      <c r="AY224" s="151" t="s">
        <v>139</v>
      </c>
    </row>
    <row r="225" spans="2:65" s="1" customFormat="1" ht="66.75" customHeight="1" x14ac:dyDescent="0.2">
      <c r="B225" s="127"/>
      <c r="C225" s="128" t="s">
        <v>219</v>
      </c>
      <c r="D225" s="128" t="s">
        <v>141</v>
      </c>
      <c r="E225" s="129" t="s">
        <v>293</v>
      </c>
      <c r="F225" s="130" t="s">
        <v>294</v>
      </c>
      <c r="G225" s="131" t="s">
        <v>195</v>
      </c>
      <c r="H225" s="132"/>
      <c r="I225" s="133">
        <v>443</v>
      </c>
      <c r="J225" s="133">
        <f>ROUND(I225*H225,2)</f>
        <v>0</v>
      </c>
      <c r="K225" s="130" t="s">
        <v>145</v>
      </c>
      <c r="L225" s="29"/>
      <c r="M225" s="134" t="s">
        <v>3</v>
      </c>
      <c r="N225" s="135" t="s">
        <v>39</v>
      </c>
      <c r="O225" s="136">
        <v>1.7889999999999999</v>
      </c>
      <c r="P225" s="136">
        <f>O225*H225</f>
        <v>0</v>
      </c>
      <c r="Q225" s="136">
        <v>0</v>
      </c>
      <c r="R225" s="136">
        <f>Q225*H225</f>
        <v>0</v>
      </c>
      <c r="S225" s="136">
        <v>0</v>
      </c>
      <c r="T225" s="137">
        <f>S225*H225</f>
        <v>0</v>
      </c>
      <c r="AR225" s="138" t="s">
        <v>146</v>
      </c>
      <c r="AT225" s="138" t="s">
        <v>141</v>
      </c>
      <c r="AU225" s="138" t="s">
        <v>77</v>
      </c>
      <c r="AY225" s="17" t="s">
        <v>139</v>
      </c>
      <c r="BE225" s="139">
        <f>IF(N225="základní",J225,0)</f>
        <v>0</v>
      </c>
      <c r="BF225" s="139">
        <f>IF(N225="snížená",J225,0)</f>
        <v>0</v>
      </c>
      <c r="BG225" s="139">
        <f>IF(N225="zákl. přenesená",J225,0)</f>
        <v>0</v>
      </c>
      <c r="BH225" s="139">
        <f>IF(N225="sníž. přenesená",J225,0)</f>
        <v>0</v>
      </c>
      <c r="BI225" s="139">
        <f>IF(N225="nulová",J225,0)</f>
        <v>0</v>
      </c>
      <c r="BJ225" s="17" t="s">
        <v>75</v>
      </c>
      <c r="BK225" s="139">
        <f>ROUND(I225*H225,2)</f>
        <v>0</v>
      </c>
      <c r="BL225" s="17" t="s">
        <v>146</v>
      </c>
      <c r="BM225" s="138" t="s">
        <v>295</v>
      </c>
    </row>
    <row r="226" spans="2:65" s="1" customFormat="1" x14ac:dyDescent="0.2">
      <c r="B226" s="29"/>
      <c r="D226" s="140" t="s">
        <v>147</v>
      </c>
      <c r="F226" s="141" t="s">
        <v>296</v>
      </c>
      <c r="L226" s="29"/>
      <c r="M226" s="142"/>
      <c r="T226" s="49"/>
      <c r="AT226" s="17" t="s">
        <v>147</v>
      </c>
      <c r="AU226" s="17" t="s">
        <v>77</v>
      </c>
    </row>
    <row r="227" spans="2:65" s="14" customFormat="1" x14ac:dyDescent="0.2">
      <c r="B227" s="156"/>
      <c r="D227" s="144" t="s">
        <v>149</v>
      </c>
      <c r="E227" s="157" t="s">
        <v>3</v>
      </c>
      <c r="F227" s="158" t="s">
        <v>202</v>
      </c>
      <c r="H227" s="157"/>
      <c r="L227" s="156"/>
      <c r="M227" s="159"/>
      <c r="T227" s="160"/>
      <c r="AT227" s="157" t="s">
        <v>149</v>
      </c>
      <c r="AU227" s="157" t="s">
        <v>77</v>
      </c>
      <c r="AV227" s="14" t="s">
        <v>75</v>
      </c>
      <c r="AW227" s="14" t="s">
        <v>30</v>
      </c>
      <c r="AX227" s="14" t="s">
        <v>68</v>
      </c>
      <c r="AY227" s="157" t="s">
        <v>139</v>
      </c>
    </row>
    <row r="228" spans="2:65" s="12" customFormat="1" x14ac:dyDescent="0.2">
      <c r="B228" s="143"/>
      <c r="D228" s="144" t="s">
        <v>149</v>
      </c>
      <c r="E228" s="145" t="s">
        <v>3</v>
      </c>
      <c r="F228" s="146" t="s">
        <v>778</v>
      </c>
      <c r="H228" s="147"/>
      <c r="L228" s="143"/>
      <c r="M228" s="148"/>
      <c r="T228" s="149"/>
      <c r="AT228" s="145" t="s">
        <v>149</v>
      </c>
      <c r="AU228" s="145" t="s">
        <v>77</v>
      </c>
      <c r="AV228" s="12" t="s">
        <v>77</v>
      </c>
      <c r="AW228" s="12" t="s">
        <v>30</v>
      </c>
      <c r="AX228" s="12" t="s">
        <v>68</v>
      </c>
      <c r="AY228" s="145" t="s">
        <v>139</v>
      </c>
    </row>
    <row r="229" spans="2:65" s="13" customFormat="1" x14ac:dyDescent="0.2">
      <c r="B229" s="150"/>
      <c r="D229" s="144" t="s">
        <v>149</v>
      </c>
      <c r="E229" s="151" t="s">
        <v>3</v>
      </c>
      <c r="F229" s="152" t="s">
        <v>151</v>
      </c>
      <c r="H229" s="153"/>
      <c r="L229" s="150"/>
      <c r="M229" s="154"/>
      <c r="T229" s="155"/>
      <c r="AT229" s="151" t="s">
        <v>149</v>
      </c>
      <c r="AU229" s="151" t="s">
        <v>77</v>
      </c>
      <c r="AV229" s="13" t="s">
        <v>146</v>
      </c>
      <c r="AW229" s="13" t="s">
        <v>30</v>
      </c>
      <c r="AX229" s="13" t="s">
        <v>75</v>
      </c>
      <c r="AY229" s="151" t="s">
        <v>139</v>
      </c>
    </row>
    <row r="230" spans="2:65" s="1" customFormat="1" ht="16.5" customHeight="1" x14ac:dyDescent="0.2">
      <c r="B230" s="127"/>
      <c r="C230" s="161" t="s">
        <v>325</v>
      </c>
      <c r="D230" s="161" t="s">
        <v>287</v>
      </c>
      <c r="E230" s="162" t="s">
        <v>299</v>
      </c>
      <c r="F230" s="163" t="s">
        <v>300</v>
      </c>
      <c r="G230" s="164" t="s">
        <v>275</v>
      </c>
      <c r="H230" s="165"/>
      <c r="I230" s="166">
        <v>457</v>
      </c>
      <c r="J230" s="166">
        <f>ROUND(I230*H230,2)</f>
        <v>0</v>
      </c>
      <c r="K230" s="163" t="s">
        <v>145</v>
      </c>
      <c r="L230" s="167"/>
      <c r="M230" s="168" t="s">
        <v>3</v>
      </c>
      <c r="N230" s="169" t="s">
        <v>39</v>
      </c>
      <c r="O230" s="136">
        <v>0</v>
      </c>
      <c r="P230" s="136">
        <f>O230*H230</f>
        <v>0</v>
      </c>
      <c r="Q230" s="136">
        <v>1</v>
      </c>
      <c r="R230" s="136">
        <f>Q230*H230</f>
        <v>0</v>
      </c>
      <c r="S230" s="136">
        <v>0</v>
      </c>
      <c r="T230" s="137">
        <f>S230*H230</f>
        <v>0</v>
      </c>
      <c r="AR230" s="138" t="s">
        <v>165</v>
      </c>
      <c r="AT230" s="138" t="s">
        <v>287</v>
      </c>
      <c r="AU230" s="138" t="s">
        <v>77</v>
      </c>
      <c r="AY230" s="17" t="s">
        <v>139</v>
      </c>
      <c r="BE230" s="139">
        <f>IF(N230="základní",J230,0)</f>
        <v>0</v>
      </c>
      <c r="BF230" s="139">
        <f>IF(N230="snížená",J230,0)</f>
        <v>0</v>
      </c>
      <c r="BG230" s="139">
        <f>IF(N230="zákl. přenesená",J230,0)</f>
        <v>0</v>
      </c>
      <c r="BH230" s="139">
        <f>IF(N230="sníž. přenesená",J230,0)</f>
        <v>0</v>
      </c>
      <c r="BI230" s="139">
        <f>IF(N230="nulová",J230,0)</f>
        <v>0</v>
      </c>
      <c r="BJ230" s="17" t="s">
        <v>75</v>
      </c>
      <c r="BK230" s="139">
        <f>ROUND(I230*H230,2)</f>
        <v>0</v>
      </c>
      <c r="BL230" s="17" t="s">
        <v>146</v>
      </c>
      <c r="BM230" s="138" t="s">
        <v>301</v>
      </c>
    </row>
    <row r="231" spans="2:65" s="1" customFormat="1" ht="33" customHeight="1" x14ac:dyDescent="0.2">
      <c r="B231" s="127"/>
      <c r="C231" s="128" t="s">
        <v>223</v>
      </c>
      <c r="D231" s="128" t="s">
        <v>141</v>
      </c>
      <c r="E231" s="129" t="s">
        <v>303</v>
      </c>
      <c r="F231" s="130" t="s">
        <v>304</v>
      </c>
      <c r="G231" s="131" t="s">
        <v>144</v>
      </c>
      <c r="H231" s="132">
        <v>85.923999999999992</v>
      </c>
      <c r="I231" s="133">
        <v>55</v>
      </c>
      <c r="J231" s="133">
        <f>ROUND(I231*H231,2)</f>
        <v>4725.82</v>
      </c>
      <c r="K231" s="130" t="s">
        <v>145</v>
      </c>
      <c r="L231" s="29"/>
      <c r="M231" s="134" t="s">
        <v>3</v>
      </c>
      <c r="N231" s="135" t="s">
        <v>39</v>
      </c>
      <c r="O231" s="136">
        <v>2.5000000000000001E-2</v>
      </c>
      <c r="P231" s="136">
        <f>O231*H231</f>
        <v>2.1480999999999999</v>
      </c>
      <c r="Q231" s="136">
        <v>0</v>
      </c>
      <c r="R231" s="136">
        <f>Q231*H231</f>
        <v>0</v>
      </c>
      <c r="S231" s="136">
        <v>0</v>
      </c>
      <c r="T231" s="137">
        <f>S231*H231</f>
        <v>0</v>
      </c>
      <c r="AR231" s="138" t="s">
        <v>146</v>
      </c>
      <c r="AT231" s="138" t="s">
        <v>141</v>
      </c>
      <c r="AU231" s="138" t="s">
        <v>77</v>
      </c>
      <c r="AY231" s="17" t="s">
        <v>139</v>
      </c>
      <c r="BE231" s="139">
        <f>IF(N231="základní",J231,0)</f>
        <v>4725.82</v>
      </c>
      <c r="BF231" s="139">
        <f>IF(N231="snížená",J231,0)</f>
        <v>0</v>
      </c>
      <c r="BG231" s="139">
        <f>IF(N231="zákl. přenesená",J231,0)</f>
        <v>0</v>
      </c>
      <c r="BH231" s="139">
        <f>IF(N231="sníž. přenesená",J231,0)</f>
        <v>0</v>
      </c>
      <c r="BI231" s="139">
        <f>IF(N231="nulová",J231,0)</f>
        <v>0</v>
      </c>
      <c r="BJ231" s="17" t="s">
        <v>75</v>
      </c>
      <c r="BK231" s="139">
        <f>ROUND(I231*H231,2)</f>
        <v>4725.82</v>
      </c>
      <c r="BL231" s="17" t="s">
        <v>146</v>
      </c>
      <c r="BM231" s="138" t="s">
        <v>305</v>
      </c>
    </row>
    <row r="232" spans="2:65" s="1" customFormat="1" x14ac:dyDescent="0.2">
      <c r="B232" s="29"/>
      <c r="D232" s="140" t="s">
        <v>147</v>
      </c>
      <c r="F232" s="141" t="s">
        <v>306</v>
      </c>
      <c r="L232" s="29"/>
      <c r="M232" s="142"/>
      <c r="T232" s="49"/>
      <c r="AT232" s="17" t="s">
        <v>147</v>
      </c>
      <c r="AU232" s="17" t="s">
        <v>77</v>
      </c>
    </row>
    <row r="233" spans="2:65" s="12" customFormat="1" ht="20.399999999999999" x14ac:dyDescent="0.2">
      <c r="B233" s="143"/>
      <c r="D233" s="144" t="s">
        <v>149</v>
      </c>
      <c r="E233" s="145" t="s">
        <v>3</v>
      </c>
      <c r="F233" s="146" t="s">
        <v>779</v>
      </c>
      <c r="H233" s="147"/>
      <c r="L233" s="143"/>
      <c r="M233" s="148"/>
      <c r="T233" s="149"/>
      <c r="AT233" s="145" t="s">
        <v>149</v>
      </c>
      <c r="AU233" s="145" t="s">
        <v>77</v>
      </c>
      <c r="AV233" s="12" t="s">
        <v>77</v>
      </c>
      <c r="AW233" s="12" t="s">
        <v>30</v>
      </c>
      <c r="AX233" s="12" t="s">
        <v>68</v>
      </c>
      <c r="AY233" s="145" t="s">
        <v>139</v>
      </c>
    </row>
    <row r="234" spans="2:65" s="12" customFormat="1" ht="20.399999999999999" x14ac:dyDescent="0.2">
      <c r="B234" s="143"/>
      <c r="D234" s="144" t="s">
        <v>149</v>
      </c>
      <c r="E234" s="145" t="s">
        <v>3</v>
      </c>
      <c r="F234" s="146" t="s">
        <v>780</v>
      </c>
      <c r="H234" s="147"/>
      <c r="L234" s="143"/>
      <c r="M234" s="148"/>
      <c r="T234" s="149"/>
      <c r="AT234" s="145" t="s">
        <v>149</v>
      </c>
      <c r="AU234" s="145" t="s">
        <v>77</v>
      </c>
      <c r="AV234" s="12" t="s">
        <v>77</v>
      </c>
      <c r="AW234" s="12" t="s">
        <v>30</v>
      </c>
      <c r="AX234" s="12" t="s">
        <v>68</v>
      </c>
      <c r="AY234" s="145" t="s">
        <v>139</v>
      </c>
    </row>
    <row r="235" spans="2:65" s="12" customFormat="1" x14ac:dyDescent="0.2">
      <c r="B235" s="143"/>
      <c r="D235" s="144" t="s">
        <v>149</v>
      </c>
      <c r="E235" s="145" t="s">
        <v>3</v>
      </c>
      <c r="F235" s="146" t="s">
        <v>781</v>
      </c>
      <c r="H235" s="147">
        <v>48.53</v>
      </c>
      <c r="L235" s="143"/>
      <c r="M235" s="148"/>
      <c r="T235" s="149"/>
      <c r="AT235" s="145" t="s">
        <v>149</v>
      </c>
      <c r="AU235" s="145" t="s">
        <v>77</v>
      </c>
      <c r="AV235" s="12" t="s">
        <v>77</v>
      </c>
      <c r="AW235" s="12" t="s">
        <v>30</v>
      </c>
      <c r="AX235" s="12" t="s">
        <v>68</v>
      </c>
      <c r="AY235" s="145" t="s">
        <v>139</v>
      </c>
    </row>
    <row r="236" spans="2:65" s="12" customFormat="1" x14ac:dyDescent="0.2">
      <c r="B236" s="143"/>
      <c r="D236" s="144" t="s">
        <v>149</v>
      </c>
      <c r="E236" s="145" t="s">
        <v>3</v>
      </c>
      <c r="F236" s="146" t="s">
        <v>782</v>
      </c>
      <c r="H236" s="147">
        <v>11.2</v>
      </c>
      <c r="L236" s="143"/>
      <c r="M236" s="148"/>
      <c r="T236" s="149"/>
      <c r="AT236" s="145" t="s">
        <v>149</v>
      </c>
      <c r="AU236" s="145" t="s">
        <v>77</v>
      </c>
      <c r="AV236" s="12" t="s">
        <v>77</v>
      </c>
      <c r="AW236" s="12" t="s">
        <v>30</v>
      </c>
      <c r="AX236" s="12" t="s">
        <v>68</v>
      </c>
      <c r="AY236" s="145" t="s">
        <v>139</v>
      </c>
    </row>
    <row r="237" spans="2:65" s="12" customFormat="1" x14ac:dyDescent="0.2">
      <c r="B237" s="143"/>
      <c r="D237" s="144" t="s">
        <v>149</v>
      </c>
      <c r="E237" s="145" t="s">
        <v>3</v>
      </c>
      <c r="F237" s="146" t="s">
        <v>783</v>
      </c>
      <c r="H237" s="147">
        <v>6.1</v>
      </c>
      <c r="L237" s="143"/>
      <c r="M237" s="148"/>
      <c r="T237" s="149"/>
      <c r="AT237" s="145" t="s">
        <v>149</v>
      </c>
      <c r="AU237" s="145" t="s">
        <v>77</v>
      </c>
      <c r="AV237" s="12" t="s">
        <v>77</v>
      </c>
      <c r="AW237" s="12" t="s">
        <v>30</v>
      </c>
      <c r="AX237" s="12" t="s">
        <v>68</v>
      </c>
      <c r="AY237" s="145" t="s">
        <v>139</v>
      </c>
    </row>
    <row r="238" spans="2:65" s="12" customFormat="1" x14ac:dyDescent="0.2">
      <c r="B238" s="143"/>
      <c r="D238" s="144" t="s">
        <v>149</v>
      </c>
      <c r="E238" s="145" t="s">
        <v>3</v>
      </c>
      <c r="F238" s="146" t="s">
        <v>784</v>
      </c>
      <c r="H238" s="147">
        <v>19.329999999999998</v>
      </c>
      <c r="L238" s="143"/>
      <c r="M238" s="148"/>
      <c r="T238" s="149"/>
      <c r="AT238" s="145" t="s">
        <v>149</v>
      </c>
      <c r="AU238" s="145" t="s">
        <v>77</v>
      </c>
      <c r="AV238" s="12" t="s">
        <v>77</v>
      </c>
      <c r="AW238" s="12" t="s">
        <v>30</v>
      </c>
      <c r="AX238" s="12" t="s">
        <v>68</v>
      </c>
      <c r="AY238" s="145" t="s">
        <v>139</v>
      </c>
    </row>
    <row r="239" spans="2:65" s="12" customFormat="1" ht="30.6" x14ac:dyDescent="0.2">
      <c r="B239" s="143"/>
      <c r="D239" s="144" t="s">
        <v>149</v>
      </c>
      <c r="E239" s="145" t="s">
        <v>3</v>
      </c>
      <c r="F239" s="146" t="s">
        <v>785</v>
      </c>
      <c r="H239" s="147"/>
      <c r="L239" s="143"/>
      <c r="M239" s="148"/>
      <c r="T239" s="149"/>
      <c r="AT239" s="145" t="s">
        <v>149</v>
      </c>
      <c r="AU239" s="145" t="s">
        <v>77</v>
      </c>
      <c r="AV239" s="12" t="s">
        <v>77</v>
      </c>
      <c r="AW239" s="12" t="s">
        <v>30</v>
      </c>
      <c r="AX239" s="12" t="s">
        <v>68</v>
      </c>
      <c r="AY239" s="145" t="s">
        <v>139</v>
      </c>
    </row>
    <row r="240" spans="2:65" s="12" customFormat="1" ht="20.399999999999999" x14ac:dyDescent="0.2">
      <c r="B240" s="143"/>
      <c r="D240" s="144" t="s">
        <v>149</v>
      </c>
      <c r="E240" s="145" t="s">
        <v>3</v>
      </c>
      <c r="F240" s="146" t="s">
        <v>786</v>
      </c>
      <c r="H240" s="147"/>
      <c r="L240" s="143"/>
      <c r="M240" s="148"/>
      <c r="T240" s="149"/>
      <c r="AT240" s="145" t="s">
        <v>149</v>
      </c>
      <c r="AU240" s="145" t="s">
        <v>77</v>
      </c>
      <c r="AV240" s="12" t="s">
        <v>77</v>
      </c>
      <c r="AW240" s="12" t="s">
        <v>30</v>
      </c>
      <c r="AX240" s="12" t="s">
        <v>68</v>
      </c>
      <c r="AY240" s="145" t="s">
        <v>139</v>
      </c>
    </row>
    <row r="241" spans="2:65" s="12" customFormat="1" x14ac:dyDescent="0.2">
      <c r="B241" s="143"/>
      <c r="D241" s="144" t="s">
        <v>149</v>
      </c>
      <c r="E241" s="145" t="s">
        <v>3</v>
      </c>
      <c r="F241" s="146" t="s">
        <v>787</v>
      </c>
      <c r="H241" s="147"/>
      <c r="L241" s="143"/>
      <c r="M241" s="148"/>
      <c r="T241" s="149"/>
      <c r="AT241" s="145" t="s">
        <v>149</v>
      </c>
      <c r="AU241" s="145" t="s">
        <v>77</v>
      </c>
      <c r="AV241" s="12" t="s">
        <v>77</v>
      </c>
      <c r="AW241" s="12" t="s">
        <v>30</v>
      </c>
      <c r="AX241" s="12" t="s">
        <v>68</v>
      </c>
      <c r="AY241" s="145" t="s">
        <v>139</v>
      </c>
    </row>
    <row r="242" spans="2:65" s="12" customFormat="1" ht="40.799999999999997" x14ac:dyDescent="0.2">
      <c r="B242" s="143"/>
      <c r="D242" s="144" t="s">
        <v>149</v>
      </c>
      <c r="E242" s="145" t="s">
        <v>3</v>
      </c>
      <c r="F242" s="146" t="s">
        <v>788</v>
      </c>
      <c r="H242" s="147"/>
      <c r="L242" s="143"/>
      <c r="M242" s="148"/>
      <c r="T242" s="149"/>
      <c r="AT242" s="145" t="s">
        <v>149</v>
      </c>
      <c r="AU242" s="145" t="s">
        <v>77</v>
      </c>
      <c r="AV242" s="12" t="s">
        <v>77</v>
      </c>
      <c r="AW242" s="12" t="s">
        <v>30</v>
      </c>
      <c r="AX242" s="12" t="s">
        <v>68</v>
      </c>
      <c r="AY242" s="145" t="s">
        <v>139</v>
      </c>
    </row>
    <row r="243" spans="2:65" s="12" customFormat="1" ht="30.6" x14ac:dyDescent="0.2">
      <c r="B243" s="143"/>
      <c r="D243" s="144" t="s">
        <v>149</v>
      </c>
      <c r="E243" s="145" t="s">
        <v>3</v>
      </c>
      <c r="F243" s="146" t="s">
        <v>789</v>
      </c>
      <c r="H243" s="147"/>
      <c r="L243" s="143"/>
      <c r="M243" s="148"/>
      <c r="T243" s="149"/>
      <c r="AT243" s="145" t="s">
        <v>149</v>
      </c>
      <c r="AU243" s="145" t="s">
        <v>77</v>
      </c>
      <c r="AV243" s="12" t="s">
        <v>77</v>
      </c>
      <c r="AW243" s="12" t="s">
        <v>30</v>
      </c>
      <c r="AX243" s="12" t="s">
        <v>68</v>
      </c>
      <c r="AY243" s="145" t="s">
        <v>139</v>
      </c>
    </row>
    <row r="244" spans="2:65" s="12" customFormat="1" x14ac:dyDescent="0.2">
      <c r="B244" s="143"/>
      <c r="D244" s="144" t="s">
        <v>149</v>
      </c>
      <c r="E244" s="145" t="s">
        <v>3</v>
      </c>
      <c r="F244" s="146" t="s">
        <v>790</v>
      </c>
      <c r="H244" s="147"/>
      <c r="L244" s="143"/>
      <c r="M244" s="148"/>
      <c r="T244" s="149"/>
      <c r="AT244" s="145" t="s">
        <v>149</v>
      </c>
      <c r="AU244" s="145" t="s">
        <v>77</v>
      </c>
      <c r="AV244" s="12" t="s">
        <v>77</v>
      </c>
      <c r="AW244" s="12" t="s">
        <v>30</v>
      </c>
      <c r="AX244" s="12" t="s">
        <v>68</v>
      </c>
      <c r="AY244" s="145" t="s">
        <v>139</v>
      </c>
    </row>
    <row r="245" spans="2:65" s="12" customFormat="1" x14ac:dyDescent="0.2">
      <c r="B245" s="143"/>
      <c r="D245" s="144" t="s">
        <v>149</v>
      </c>
      <c r="E245" s="145" t="s">
        <v>3</v>
      </c>
      <c r="F245" s="146" t="s">
        <v>791</v>
      </c>
      <c r="H245" s="147">
        <v>0.76400000000000001</v>
      </c>
      <c r="L245" s="143"/>
      <c r="M245" s="148"/>
      <c r="T245" s="149"/>
      <c r="AT245" s="145" t="s">
        <v>149</v>
      </c>
      <c r="AU245" s="145" t="s">
        <v>77</v>
      </c>
      <c r="AV245" s="12" t="s">
        <v>77</v>
      </c>
      <c r="AW245" s="12" t="s">
        <v>30</v>
      </c>
      <c r="AX245" s="12" t="s">
        <v>68</v>
      </c>
      <c r="AY245" s="145" t="s">
        <v>139</v>
      </c>
    </row>
    <row r="246" spans="2:65" s="13" customFormat="1" x14ac:dyDescent="0.2">
      <c r="B246" s="150"/>
      <c r="D246" s="144" t="s">
        <v>149</v>
      </c>
      <c r="E246" s="151" t="s">
        <v>3</v>
      </c>
      <c r="F246" s="152" t="s">
        <v>151</v>
      </c>
      <c r="H246" s="153">
        <v>85.923999999999992</v>
      </c>
      <c r="L246" s="150"/>
      <c r="M246" s="154"/>
      <c r="T246" s="155"/>
      <c r="AT246" s="151" t="s">
        <v>149</v>
      </c>
      <c r="AU246" s="151" t="s">
        <v>77</v>
      </c>
      <c r="AV246" s="13" t="s">
        <v>146</v>
      </c>
      <c r="AW246" s="13" t="s">
        <v>30</v>
      </c>
      <c r="AX246" s="13" t="s">
        <v>75</v>
      </c>
      <c r="AY246" s="151" t="s">
        <v>139</v>
      </c>
    </row>
    <row r="247" spans="2:65" s="11" customFormat="1" ht="22.95" customHeight="1" x14ac:dyDescent="0.25">
      <c r="B247" s="116"/>
      <c r="D247" s="117" t="s">
        <v>67</v>
      </c>
      <c r="E247" s="125" t="s">
        <v>157</v>
      </c>
      <c r="F247" s="125" t="s">
        <v>307</v>
      </c>
      <c r="J247" s="126">
        <f>BK247</f>
        <v>0</v>
      </c>
      <c r="L247" s="116"/>
      <c r="M247" s="120"/>
      <c r="P247" s="121">
        <f>SUM(P248:P249)</f>
        <v>0</v>
      </c>
      <c r="R247" s="121">
        <f>SUM(R248:R249)</f>
        <v>0</v>
      </c>
      <c r="T247" s="122">
        <f>SUM(T248:T249)</f>
        <v>0</v>
      </c>
      <c r="AR247" s="117" t="s">
        <v>75</v>
      </c>
      <c r="AT247" s="123" t="s">
        <v>67</v>
      </c>
      <c r="AU247" s="123" t="s">
        <v>75</v>
      </c>
      <c r="AY247" s="117" t="s">
        <v>139</v>
      </c>
      <c r="BK247" s="124">
        <f>SUM(BK248:BK249)</f>
        <v>0</v>
      </c>
    </row>
    <row r="248" spans="2:65" s="1" customFormat="1" ht="24.15" customHeight="1" x14ac:dyDescent="0.2">
      <c r="B248" s="127"/>
      <c r="C248" s="128" t="s">
        <v>341</v>
      </c>
      <c r="D248" s="128" t="s">
        <v>141</v>
      </c>
      <c r="E248" s="129" t="s">
        <v>308</v>
      </c>
      <c r="F248" s="130" t="s">
        <v>309</v>
      </c>
      <c r="G248" s="131" t="s">
        <v>180</v>
      </c>
      <c r="H248" s="132"/>
      <c r="I248" s="133">
        <v>40</v>
      </c>
      <c r="J248" s="133">
        <f>ROUND(I248*H248,2)</f>
        <v>0</v>
      </c>
      <c r="K248" s="130" t="s">
        <v>145</v>
      </c>
      <c r="L248" s="29"/>
      <c r="M248" s="134" t="s">
        <v>3</v>
      </c>
      <c r="N248" s="135" t="s">
        <v>39</v>
      </c>
      <c r="O248" s="136">
        <v>8.5000000000000006E-2</v>
      </c>
      <c r="P248" s="136">
        <f>O248*H248</f>
        <v>0</v>
      </c>
      <c r="Q248" s="136">
        <v>0</v>
      </c>
      <c r="R248" s="136">
        <f>Q248*H248</f>
        <v>0</v>
      </c>
      <c r="S248" s="136">
        <v>0</v>
      </c>
      <c r="T248" s="137">
        <f>S248*H248</f>
        <v>0</v>
      </c>
      <c r="AR248" s="138" t="s">
        <v>146</v>
      </c>
      <c r="AT248" s="138" t="s">
        <v>141</v>
      </c>
      <c r="AU248" s="138" t="s">
        <v>77</v>
      </c>
      <c r="AY248" s="17" t="s">
        <v>139</v>
      </c>
      <c r="BE248" s="139">
        <f>IF(N248="základní",J248,0)</f>
        <v>0</v>
      </c>
      <c r="BF248" s="139">
        <f>IF(N248="snížená",J248,0)</f>
        <v>0</v>
      </c>
      <c r="BG248" s="139">
        <f>IF(N248="zákl. přenesená",J248,0)</f>
        <v>0</v>
      </c>
      <c r="BH248" s="139">
        <f>IF(N248="sníž. přenesená",J248,0)</f>
        <v>0</v>
      </c>
      <c r="BI248" s="139">
        <f>IF(N248="nulová",J248,0)</f>
        <v>0</v>
      </c>
      <c r="BJ248" s="17" t="s">
        <v>75</v>
      </c>
      <c r="BK248" s="139">
        <f>ROUND(I248*H248,2)</f>
        <v>0</v>
      </c>
      <c r="BL248" s="17" t="s">
        <v>146</v>
      </c>
      <c r="BM248" s="138" t="s">
        <v>310</v>
      </c>
    </row>
    <row r="249" spans="2:65" s="1" customFormat="1" x14ac:dyDescent="0.2">
      <c r="B249" s="29"/>
      <c r="D249" s="140" t="s">
        <v>147</v>
      </c>
      <c r="F249" s="141" t="s">
        <v>311</v>
      </c>
      <c r="L249" s="29"/>
      <c r="M249" s="142"/>
      <c r="T249" s="49"/>
      <c r="AT249" s="17" t="s">
        <v>147</v>
      </c>
      <c r="AU249" s="17" t="s">
        <v>77</v>
      </c>
    </row>
    <row r="250" spans="2:65" s="11" customFormat="1" ht="22.95" customHeight="1" x14ac:dyDescent="0.25">
      <c r="B250" s="116"/>
      <c r="D250" s="117" t="s">
        <v>67</v>
      </c>
      <c r="E250" s="125" t="s">
        <v>146</v>
      </c>
      <c r="F250" s="125" t="s">
        <v>312</v>
      </c>
      <c r="J250" s="126">
        <f>BK250</f>
        <v>0</v>
      </c>
      <c r="L250" s="116"/>
      <c r="M250" s="120"/>
      <c r="P250" s="121">
        <f>SUM(P251:P255)</f>
        <v>0</v>
      </c>
      <c r="R250" s="121">
        <f>SUM(R251:R255)</f>
        <v>0</v>
      </c>
      <c r="T250" s="122">
        <f>SUM(T251:T255)</f>
        <v>0</v>
      </c>
      <c r="AR250" s="117" t="s">
        <v>75</v>
      </c>
      <c r="AT250" s="123" t="s">
        <v>67</v>
      </c>
      <c r="AU250" s="123" t="s">
        <v>75</v>
      </c>
      <c r="AY250" s="117" t="s">
        <v>139</v>
      </c>
      <c r="BK250" s="124">
        <f>SUM(BK251:BK255)</f>
        <v>0</v>
      </c>
    </row>
    <row r="251" spans="2:65" s="1" customFormat="1" ht="33" customHeight="1" x14ac:dyDescent="0.2">
      <c r="B251" s="127"/>
      <c r="C251" s="128" t="s">
        <v>228</v>
      </c>
      <c r="D251" s="128" t="s">
        <v>141</v>
      </c>
      <c r="E251" s="129" t="s">
        <v>314</v>
      </c>
      <c r="F251" s="130" t="s">
        <v>315</v>
      </c>
      <c r="G251" s="131" t="s">
        <v>195</v>
      </c>
      <c r="H251" s="132"/>
      <c r="I251" s="133">
        <v>904</v>
      </c>
      <c r="J251" s="133">
        <f>ROUND(I251*H251,2)</f>
        <v>0</v>
      </c>
      <c r="K251" s="130" t="s">
        <v>145</v>
      </c>
      <c r="L251" s="29"/>
      <c r="M251" s="134" t="s">
        <v>3</v>
      </c>
      <c r="N251" s="135" t="s">
        <v>39</v>
      </c>
      <c r="O251" s="136">
        <v>1.3169999999999999</v>
      </c>
      <c r="P251" s="136">
        <f>O251*H251</f>
        <v>0</v>
      </c>
      <c r="Q251" s="136">
        <v>1.8907700000000001</v>
      </c>
      <c r="R251" s="136">
        <f>Q251*H251</f>
        <v>0</v>
      </c>
      <c r="S251" s="136">
        <v>0</v>
      </c>
      <c r="T251" s="137">
        <f>S251*H251</f>
        <v>0</v>
      </c>
      <c r="AR251" s="138" t="s">
        <v>146</v>
      </c>
      <c r="AT251" s="138" t="s">
        <v>141</v>
      </c>
      <c r="AU251" s="138" t="s">
        <v>77</v>
      </c>
      <c r="AY251" s="17" t="s">
        <v>139</v>
      </c>
      <c r="BE251" s="139">
        <f>IF(N251="základní",J251,0)</f>
        <v>0</v>
      </c>
      <c r="BF251" s="139">
        <f>IF(N251="snížená",J251,0)</f>
        <v>0</v>
      </c>
      <c r="BG251" s="139">
        <f>IF(N251="zákl. přenesená",J251,0)</f>
        <v>0</v>
      </c>
      <c r="BH251" s="139">
        <f>IF(N251="sníž. přenesená",J251,0)</f>
        <v>0</v>
      </c>
      <c r="BI251" s="139">
        <f>IF(N251="nulová",J251,0)</f>
        <v>0</v>
      </c>
      <c r="BJ251" s="17" t="s">
        <v>75</v>
      </c>
      <c r="BK251" s="139">
        <f>ROUND(I251*H251,2)</f>
        <v>0</v>
      </c>
      <c r="BL251" s="17" t="s">
        <v>146</v>
      </c>
      <c r="BM251" s="138" t="s">
        <v>316</v>
      </c>
    </row>
    <row r="252" spans="2:65" s="1" customFormat="1" x14ac:dyDescent="0.2">
      <c r="B252" s="29"/>
      <c r="D252" s="140" t="s">
        <v>147</v>
      </c>
      <c r="F252" s="141" t="s">
        <v>317</v>
      </c>
      <c r="L252" s="29"/>
      <c r="M252" s="142"/>
      <c r="T252" s="49"/>
      <c r="AT252" s="17" t="s">
        <v>147</v>
      </c>
      <c r="AU252" s="17" t="s">
        <v>77</v>
      </c>
    </row>
    <row r="253" spans="2:65" s="14" customFormat="1" x14ac:dyDescent="0.2">
      <c r="B253" s="156"/>
      <c r="D253" s="144" t="s">
        <v>149</v>
      </c>
      <c r="E253" s="157" t="s">
        <v>3</v>
      </c>
      <c r="F253" s="158" t="s">
        <v>202</v>
      </c>
      <c r="H253" s="157" t="s">
        <v>3</v>
      </c>
      <c r="L253" s="156"/>
      <c r="M253" s="159"/>
      <c r="T253" s="160"/>
      <c r="AT253" s="157" t="s">
        <v>149</v>
      </c>
      <c r="AU253" s="157" t="s">
        <v>77</v>
      </c>
      <c r="AV253" s="14" t="s">
        <v>75</v>
      </c>
      <c r="AW253" s="14" t="s">
        <v>30</v>
      </c>
      <c r="AX253" s="14" t="s">
        <v>68</v>
      </c>
      <c r="AY253" s="157" t="s">
        <v>139</v>
      </c>
    </row>
    <row r="254" spans="2:65" s="12" customFormat="1" x14ac:dyDescent="0.2">
      <c r="B254" s="143"/>
      <c r="D254" s="144" t="s">
        <v>149</v>
      </c>
      <c r="E254" s="145" t="s">
        <v>3</v>
      </c>
      <c r="F254" s="146" t="s">
        <v>792</v>
      </c>
      <c r="H254" s="147">
        <v>0.9</v>
      </c>
      <c r="L254" s="143"/>
      <c r="M254" s="148"/>
      <c r="T254" s="149"/>
      <c r="AT254" s="145" t="s">
        <v>149</v>
      </c>
      <c r="AU254" s="145" t="s">
        <v>77</v>
      </c>
      <c r="AV254" s="12" t="s">
        <v>77</v>
      </c>
      <c r="AW254" s="12" t="s">
        <v>30</v>
      </c>
      <c r="AX254" s="12" t="s">
        <v>68</v>
      </c>
      <c r="AY254" s="145" t="s">
        <v>139</v>
      </c>
    </row>
    <row r="255" spans="2:65" s="13" customFormat="1" x14ac:dyDescent="0.2">
      <c r="B255" s="150"/>
      <c r="D255" s="144" t="s">
        <v>149</v>
      </c>
      <c r="E255" s="151" t="s">
        <v>3</v>
      </c>
      <c r="F255" s="152" t="s">
        <v>151</v>
      </c>
      <c r="H255" s="153">
        <v>0.9</v>
      </c>
      <c r="L255" s="150"/>
      <c r="M255" s="154"/>
      <c r="T255" s="155"/>
      <c r="AT255" s="151" t="s">
        <v>149</v>
      </c>
      <c r="AU255" s="151" t="s">
        <v>77</v>
      </c>
      <c r="AV255" s="13" t="s">
        <v>146</v>
      </c>
      <c r="AW255" s="13" t="s">
        <v>30</v>
      </c>
      <c r="AX255" s="13" t="s">
        <v>75</v>
      </c>
      <c r="AY255" s="151" t="s">
        <v>139</v>
      </c>
    </row>
    <row r="256" spans="2:65" s="11" customFormat="1" ht="22.95" customHeight="1" x14ac:dyDescent="0.25">
      <c r="B256" s="116"/>
      <c r="D256" s="117" t="s">
        <v>67</v>
      </c>
      <c r="E256" s="125" t="s">
        <v>167</v>
      </c>
      <c r="F256" s="125" t="s">
        <v>331</v>
      </c>
      <c r="J256" s="126">
        <f>BK256</f>
        <v>225792</v>
      </c>
      <c r="L256" s="116"/>
      <c r="M256" s="120"/>
      <c r="P256" s="121">
        <f>SUM(P257:P349)</f>
        <v>55.904592000000001</v>
      </c>
      <c r="R256" s="121">
        <f>SUM(R257:R349)</f>
        <v>127.27045913999999</v>
      </c>
      <c r="T256" s="122">
        <f>SUM(T257:T349)</f>
        <v>0</v>
      </c>
      <c r="AR256" s="117" t="s">
        <v>75</v>
      </c>
      <c r="AT256" s="123" t="s">
        <v>67</v>
      </c>
      <c r="AU256" s="123" t="s">
        <v>75</v>
      </c>
      <c r="AY256" s="117" t="s">
        <v>139</v>
      </c>
      <c r="BK256" s="124">
        <f>SUM(BK257:BK349)</f>
        <v>225792</v>
      </c>
    </row>
    <row r="257" spans="2:65" s="1" customFormat="1" ht="37.950000000000003" customHeight="1" x14ac:dyDescent="0.2">
      <c r="B257" s="127"/>
      <c r="C257" s="128" t="s">
        <v>351</v>
      </c>
      <c r="D257" s="128" t="s">
        <v>141</v>
      </c>
      <c r="E257" s="129" t="s">
        <v>332</v>
      </c>
      <c r="F257" s="130" t="s">
        <v>333</v>
      </c>
      <c r="G257" s="131" t="s">
        <v>144</v>
      </c>
      <c r="H257" s="132">
        <f>H264</f>
        <v>41.917999999999992</v>
      </c>
      <c r="I257" s="133">
        <v>88</v>
      </c>
      <c r="J257" s="133">
        <f>ROUND(I257*H257,2)</f>
        <v>3688.78</v>
      </c>
      <c r="K257" s="130" t="s">
        <v>145</v>
      </c>
      <c r="L257" s="29"/>
      <c r="M257" s="134" t="s">
        <v>3</v>
      </c>
      <c r="N257" s="135" t="s">
        <v>39</v>
      </c>
      <c r="O257" s="136">
        <v>3.1E-2</v>
      </c>
      <c r="P257" s="136">
        <f>O257*H257</f>
        <v>1.2994579999999998</v>
      </c>
      <c r="Q257" s="136">
        <v>0.23</v>
      </c>
      <c r="R257" s="136">
        <f>Q257*H257</f>
        <v>9.6411399999999983</v>
      </c>
      <c r="S257" s="136">
        <v>0</v>
      </c>
      <c r="T257" s="137">
        <f>S257*H257</f>
        <v>0</v>
      </c>
      <c r="AR257" s="138" t="s">
        <v>146</v>
      </c>
      <c r="AT257" s="138" t="s">
        <v>141</v>
      </c>
      <c r="AU257" s="138" t="s">
        <v>77</v>
      </c>
      <c r="AY257" s="17" t="s">
        <v>139</v>
      </c>
      <c r="BE257" s="139">
        <f>IF(N257="základní",J257,0)</f>
        <v>3688.78</v>
      </c>
      <c r="BF257" s="139">
        <f>IF(N257="snížená",J257,0)</f>
        <v>0</v>
      </c>
      <c r="BG257" s="139">
        <f>IF(N257="zákl. přenesená",J257,0)</f>
        <v>0</v>
      </c>
      <c r="BH257" s="139">
        <f>IF(N257="sníž. přenesená",J257,0)</f>
        <v>0</v>
      </c>
      <c r="BI257" s="139">
        <f>IF(N257="nulová",J257,0)</f>
        <v>0</v>
      </c>
      <c r="BJ257" s="17" t="s">
        <v>75</v>
      </c>
      <c r="BK257" s="139">
        <f>ROUND(I257*H257,2)</f>
        <v>3688.78</v>
      </c>
      <c r="BL257" s="17" t="s">
        <v>146</v>
      </c>
      <c r="BM257" s="138" t="s">
        <v>322</v>
      </c>
    </row>
    <row r="258" spans="2:65" s="1" customFormat="1" x14ac:dyDescent="0.2">
      <c r="B258" s="29"/>
      <c r="D258" s="140" t="s">
        <v>147</v>
      </c>
      <c r="F258" s="141" t="s">
        <v>335</v>
      </c>
      <c r="L258" s="29"/>
      <c r="M258" s="142"/>
      <c r="T258" s="49"/>
      <c r="AT258" s="17" t="s">
        <v>147</v>
      </c>
      <c r="AU258" s="17" t="s">
        <v>77</v>
      </c>
    </row>
    <row r="259" spans="2:65" s="12" customFormat="1" x14ac:dyDescent="0.2">
      <c r="B259" s="143"/>
      <c r="D259" s="144" t="s">
        <v>149</v>
      </c>
      <c r="E259" s="145" t="s">
        <v>3</v>
      </c>
      <c r="F259" s="146" t="s">
        <v>782</v>
      </c>
      <c r="H259" s="147">
        <v>11.2</v>
      </c>
      <c r="L259" s="143"/>
      <c r="M259" s="148"/>
      <c r="T259" s="149"/>
      <c r="AT259" s="145" t="s">
        <v>149</v>
      </c>
      <c r="AU259" s="145" t="s">
        <v>77</v>
      </c>
      <c r="AV259" s="12" t="s">
        <v>77</v>
      </c>
      <c r="AW259" s="12" t="s">
        <v>30</v>
      </c>
      <c r="AX259" s="12" t="s">
        <v>68</v>
      </c>
      <c r="AY259" s="145" t="s">
        <v>139</v>
      </c>
    </row>
    <row r="260" spans="2:65" s="12" customFormat="1" x14ac:dyDescent="0.2">
      <c r="B260" s="143"/>
      <c r="D260" s="144" t="s">
        <v>149</v>
      </c>
      <c r="E260" s="145" t="s">
        <v>3</v>
      </c>
      <c r="F260" s="146" t="s">
        <v>783</v>
      </c>
      <c r="H260" s="147">
        <v>6.1</v>
      </c>
      <c r="L260" s="143"/>
      <c r="M260" s="148"/>
      <c r="T260" s="149"/>
      <c r="AT260" s="145" t="s">
        <v>149</v>
      </c>
      <c r="AU260" s="145" t="s">
        <v>77</v>
      </c>
      <c r="AV260" s="12" t="s">
        <v>77</v>
      </c>
      <c r="AW260" s="12" t="s">
        <v>30</v>
      </c>
      <c r="AX260" s="12" t="s">
        <v>68</v>
      </c>
      <c r="AY260" s="145" t="s">
        <v>139</v>
      </c>
    </row>
    <row r="261" spans="2:65" s="12" customFormat="1" x14ac:dyDescent="0.2">
      <c r="B261" s="143"/>
      <c r="D261" s="144" t="s">
        <v>149</v>
      </c>
      <c r="E261" s="145" t="s">
        <v>3</v>
      </c>
      <c r="F261" s="146" t="s">
        <v>784</v>
      </c>
      <c r="H261" s="147">
        <v>19.329999999999998</v>
      </c>
      <c r="L261" s="143"/>
      <c r="M261" s="148"/>
      <c r="T261" s="149"/>
      <c r="AT261" s="145" t="s">
        <v>149</v>
      </c>
      <c r="AU261" s="145" t="s">
        <v>77</v>
      </c>
      <c r="AV261" s="12" t="s">
        <v>77</v>
      </c>
      <c r="AW261" s="12" t="s">
        <v>30</v>
      </c>
      <c r="AX261" s="12" t="s">
        <v>68</v>
      </c>
      <c r="AY261" s="145" t="s">
        <v>139</v>
      </c>
    </row>
    <row r="262" spans="2:65" s="12" customFormat="1" x14ac:dyDescent="0.2">
      <c r="B262" s="143"/>
      <c r="D262" s="144" t="s">
        <v>149</v>
      </c>
      <c r="E262" s="145" t="s">
        <v>3</v>
      </c>
      <c r="F262" s="146" t="s">
        <v>793</v>
      </c>
      <c r="H262" s="147">
        <v>5.2880000000000003</v>
      </c>
      <c r="L262" s="143"/>
      <c r="M262" s="148"/>
      <c r="T262" s="149"/>
      <c r="AT262" s="145" t="s">
        <v>149</v>
      </c>
      <c r="AU262" s="145" t="s">
        <v>77</v>
      </c>
      <c r="AV262" s="12" t="s">
        <v>77</v>
      </c>
      <c r="AW262" s="12" t="s">
        <v>30</v>
      </c>
      <c r="AX262" s="12" t="s">
        <v>68</v>
      </c>
      <c r="AY262" s="145" t="s">
        <v>139</v>
      </c>
    </row>
    <row r="263" spans="2:65" s="12" customFormat="1" x14ac:dyDescent="0.2">
      <c r="B263" s="143"/>
      <c r="D263" s="144" t="s">
        <v>149</v>
      </c>
      <c r="E263" s="145" t="s">
        <v>3</v>
      </c>
      <c r="F263" s="146" t="s">
        <v>794</v>
      </c>
      <c r="H263" s="147"/>
      <c r="L263" s="143"/>
      <c r="M263" s="148"/>
      <c r="T263" s="149"/>
      <c r="AT263" s="145" t="s">
        <v>149</v>
      </c>
      <c r="AU263" s="145" t="s">
        <v>77</v>
      </c>
      <c r="AV263" s="12" t="s">
        <v>77</v>
      </c>
      <c r="AW263" s="12" t="s">
        <v>30</v>
      </c>
      <c r="AX263" s="12" t="s">
        <v>68</v>
      </c>
      <c r="AY263" s="145" t="s">
        <v>139</v>
      </c>
    </row>
    <row r="264" spans="2:65" s="13" customFormat="1" x14ac:dyDescent="0.2">
      <c r="B264" s="150"/>
      <c r="D264" s="144" t="s">
        <v>149</v>
      </c>
      <c r="E264" s="151" t="s">
        <v>3</v>
      </c>
      <c r="F264" s="152" t="s">
        <v>151</v>
      </c>
      <c r="H264" s="153">
        <f>SUM(H259:H263)</f>
        <v>41.917999999999992</v>
      </c>
      <c r="L264" s="150"/>
      <c r="M264" s="154"/>
      <c r="T264" s="155"/>
      <c r="AT264" s="151" t="s">
        <v>149</v>
      </c>
      <c r="AU264" s="151" t="s">
        <v>77</v>
      </c>
      <c r="AV264" s="13" t="s">
        <v>146</v>
      </c>
      <c r="AW264" s="13" t="s">
        <v>30</v>
      </c>
      <c r="AX264" s="13" t="s">
        <v>75</v>
      </c>
      <c r="AY264" s="151" t="s">
        <v>139</v>
      </c>
    </row>
    <row r="265" spans="2:65" s="1" customFormat="1" ht="37.950000000000003" customHeight="1" x14ac:dyDescent="0.2">
      <c r="B265" s="127"/>
      <c r="C265" s="128" t="s">
        <v>233</v>
      </c>
      <c r="D265" s="128" t="s">
        <v>141</v>
      </c>
      <c r="E265" s="129" t="s">
        <v>342</v>
      </c>
      <c r="F265" s="130" t="s">
        <v>343</v>
      </c>
      <c r="G265" s="131" t="s">
        <v>144</v>
      </c>
      <c r="H265" s="132">
        <v>36.630000000000003</v>
      </c>
      <c r="I265" s="133">
        <v>166</v>
      </c>
      <c r="J265" s="133">
        <f>ROUND(I265*H265,2)</f>
        <v>6080.58</v>
      </c>
      <c r="K265" s="130" t="s">
        <v>145</v>
      </c>
      <c r="L265" s="29"/>
      <c r="M265" s="134" t="s">
        <v>3</v>
      </c>
      <c r="N265" s="135" t="s">
        <v>39</v>
      </c>
      <c r="O265" s="136">
        <v>5.0999999999999997E-2</v>
      </c>
      <c r="P265" s="136">
        <f>O265*H265</f>
        <v>1.8681300000000001</v>
      </c>
      <c r="Q265" s="136">
        <v>0.25094</v>
      </c>
      <c r="R265" s="136">
        <f>Q265*H265</f>
        <v>9.1919322000000001</v>
      </c>
      <c r="S265" s="136">
        <v>0</v>
      </c>
      <c r="T265" s="137">
        <f>S265*H265</f>
        <v>0</v>
      </c>
      <c r="AR265" s="138" t="s">
        <v>146</v>
      </c>
      <c r="AT265" s="138" t="s">
        <v>141</v>
      </c>
      <c r="AU265" s="138" t="s">
        <v>77</v>
      </c>
      <c r="AY265" s="17" t="s">
        <v>139</v>
      </c>
      <c r="BE265" s="139">
        <f>IF(N265="základní",J265,0)</f>
        <v>6080.58</v>
      </c>
      <c r="BF265" s="139">
        <f>IF(N265="snížená",J265,0)</f>
        <v>0</v>
      </c>
      <c r="BG265" s="139">
        <f>IF(N265="zákl. přenesená",J265,0)</f>
        <v>0</v>
      </c>
      <c r="BH265" s="139">
        <f>IF(N265="sníž. přenesená",J265,0)</f>
        <v>0</v>
      </c>
      <c r="BI265" s="139">
        <f>IF(N265="nulová",J265,0)</f>
        <v>0</v>
      </c>
      <c r="BJ265" s="17" t="s">
        <v>75</v>
      </c>
      <c r="BK265" s="139">
        <f>ROUND(I265*H265,2)</f>
        <v>6080.58</v>
      </c>
      <c r="BL265" s="17" t="s">
        <v>146</v>
      </c>
      <c r="BM265" s="138" t="s">
        <v>328</v>
      </c>
    </row>
    <row r="266" spans="2:65" s="1" customFormat="1" x14ac:dyDescent="0.2">
      <c r="B266" s="29"/>
      <c r="D266" s="140" t="s">
        <v>147</v>
      </c>
      <c r="F266" s="141" t="s">
        <v>345</v>
      </c>
      <c r="L266" s="29"/>
      <c r="M266" s="142"/>
      <c r="T266" s="49"/>
      <c r="AT266" s="17" t="s">
        <v>147</v>
      </c>
      <c r="AU266" s="17" t="s">
        <v>77</v>
      </c>
    </row>
    <row r="267" spans="2:65" s="12" customFormat="1" x14ac:dyDescent="0.2">
      <c r="B267" s="143"/>
      <c r="D267" s="144" t="s">
        <v>149</v>
      </c>
      <c r="E267" s="145" t="s">
        <v>3</v>
      </c>
      <c r="F267" s="146" t="s">
        <v>782</v>
      </c>
      <c r="H267" s="147">
        <v>11.2</v>
      </c>
      <c r="L267" s="143"/>
      <c r="M267" s="148"/>
      <c r="T267" s="149"/>
      <c r="AT267" s="145" t="s">
        <v>149</v>
      </c>
      <c r="AU267" s="145" t="s">
        <v>77</v>
      </c>
      <c r="AV267" s="12" t="s">
        <v>77</v>
      </c>
      <c r="AW267" s="12" t="s">
        <v>30</v>
      </c>
      <c r="AX267" s="12" t="s">
        <v>68</v>
      </c>
      <c r="AY267" s="145" t="s">
        <v>139</v>
      </c>
    </row>
    <row r="268" spans="2:65" s="12" customFormat="1" x14ac:dyDescent="0.2">
      <c r="B268" s="143"/>
      <c r="D268" s="144" t="s">
        <v>149</v>
      </c>
      <c r="E268" s="145" t="s">
        <v>3</v>
      </c>
      <c r="F268" s="146" t="s">
        <v>783</v>
      </c>
      <c r="H268" s="147">
        <v>6.1</v>
      </c>
      <c r="L268" s="143"/>
      <c r="M268" s="148"/>
      <c r="T268" s="149"/>
      <c r="AT268" s="145" t="s">
        <v>149</v>
      </c>
      <c r="AU268" s="145" t="s">
        <v>77</v>
      </c>
      <c r="AV268" s="12" t="s">
        <v>77</v>
      </c>
      <c r="AW268" s="12" t="s">
        <v>30</v>
      </c>
      <c r="AX268" s="12" t="s">
        <v>68</v>
      </c>
      <c r="AY268" s="145" t="s">
        <v>139</v>
      </c>
    </row>
    <row r="269" spans="2:65" s="12" customFormat="1" x14ac:dyDescent="0.2">
      <c r="B269" s="143"/>
      <c r="D269" s="144" t="s">
        <v>149</v>
      </c>
      <c r="E269" s="145" t="s">
        <v>3</v>
      </c>
      <c r="F269" s="146" t="s">
        <v>784</v>
      </c>
      <c r="H269" s="147">
        <v>19.329999999999998</v>
      </c>
      <c r="L269" s="143"/>
      <c r="M269" s="148"/>
      <c r="T269" s="149"/>
      <c r="AT269" s="145" t="s">
        <v>149</v>
      </c>
      <c r="AU269" s="145" t="s">
        <v>77</v>
      </c>
      <c r="AV269" s="12" t="s">
        <v>77</v>
      </c>
      <c r="AW269" s="12" t="s">
        <v>30</v>
      </c>
      <c r="AX269" s="12" t="s">
        <v>68</v>
      </c>
      <c r="AY269" s="145" t="s">
        <v>139</v>
      </c>
    </row>
    <row r="270" spans="2:65" s="13" customFormat="1" x14ac:dyDescent="0.2">
      <c r="B270" s="150"/>
      <c r="D270" s="144" t="s">
        <v>149</v>
      </c>
      <c r="E270" s="151" t="s">
        <v>3</v>
      </c>
      <c r="F270" s="152" t="s">
        <v>151</v>
      </c>
      <c r="H270" s="153">
        <v>36.629999999999995</v>
      </c>
      <c r="L270" s="150"/>
      <c r="M270" s="154"/>
      <c r="T270" s="155"/>
      <c r="AT270" s="151" t="s">
        <v>149</v>
      </c>
      <c r="AU270" s="151" t="s">
        <v>77</v>
      </c>
      <c r="AV270" s="13" t="s">
        <v>146</v>
      </c>
      <c r="AW270" s="13" t="s">
        <v>30</v>
      </c>
      <c r="AX270" s="13" t="s">
        <v>75</v>
      </c>
      <c r="AY270" s="151" t="s">
        <v>139</v>
      </c>
    </row>
    <row r="271" spans="2:65" s="1" customFormat="1" ht="37.950000000000003" customHeight="1" x14ac:dyDescent="0.2">
      <c r="B271" s="127"/>
      <c r="C271" s="128" t="s">
        <v>361</v>
      </c>
      <c r="D271" s="128" t="s">
        <v>141</v>
      </c>
      <c r="E271" s="129" t="s">
        <v>346</v>
      </c>
      <c r="F271" s="130" t="s">
        <v>347</v>
      </c>
      <c r="G271" s="131" t="s">
        <v>144</v>
      </c>
      <c r="H271" s="132">
        <v>36.629999999999995</v>
      </c>
      <c r="I271" s="133">
        <v>291</v>
      </c>
      <c r="J271" s="133">
        <f>ROUND(I271*H271,2)</f>
        <v>10659.33</v>
      </c>
      <c r="K271" s="130" t="s">
        <v>145</v>
      </c>
      <c r="L271" s="29"/>
      <c r="M271" s="134" t="s">
        <v>3</v>
      </c>
      <c r="N271" s="135" t="s">
        <v>39</v>
      </c>
      <c r="O271" s="136">
        <v>5.7000000000000002E-2</v>
      </c>
      <c r="P271" s="136">
        <f>O271*H271</f>
        <v>2.0879099999999999</v>
      </c>
      <c r="Q271" s="136">
        <v>0.48574000000000001</v>
      </c>
      <c r="R271" s="136">
        <f>Q271*H271</f>
        <v>17.7926562</v>
      </c>
      <c r="S271" s="136">
        <v>0</v>
      </c>
      <c r="T271" s="137">
        <f>S271*H271</f>
        <v>0</v>
      </c>
      <c r="AR271" s="138" t="s">
        <v>146</v>
      </c>
      <c r="AT271" s="138" t="s">
        <v>141</v>
      </c>
      <c r="AU271" s="138" t="s">
        <v>77</v>
      </c>
      <c r="AY271" s="17" t="s">
        <v>139</v>
      </c>
      <c r="BE271" s="139">
        <f>IF(N271="základní",J271,0)</f>
        <v>10659.33</v>
      </c>
      <c r="BF271" s="139">
        <f>IF(N271="snížená",J271,0)</f>
        <v>0</v>
      </c>
      <c r="BG271" s="139">
        <f>IF(N271="zákl. přenesená",J271,0)</f>
        <v>0</v>
      </c>
      <c r="BH271" s="139">
        <f>IF(N271="sníž. přenesená",J271,0)</f>
        <v>0</v>
      </c>
      <c r="BI271" s="139">
        <f>IF(N271="nulová",J271,0)</f>
        <v>0</v>
      </c>
      <c r="BJ271" s="17" t="s">
        <v>75</v>
      </c>
      <c r="BK271" s="139">
        <f>ROUND(I271*H271,2)</f>
        <v>10659.33</v>
      </c>
      <c r="BL271" s="17" t="s">
        <v>146</v>
      </c>
      <c r="BM271" s="138" t="s">
        <v>334</v>
      </c>
    </row>
    <row r="272" spans="2:65" s="1" customFormat="1" x14ac:dyDescent="0.2">
      <c r="B272" s="29"/>
      <c r="D272" s="140" t="s">
        <v>147</v>
      </c>
      <c r="F272" s="141" t="s">
        <v>349</v>
      </c>
      <c r="L272" s="29"/>
      <c r="M272" s="142"/>
      <c r="T272" s="49"/>
      <c r="AT272" s="17" t="s">
        <v>147</v>
      </c>
      <c r="AU272" s="17" t="s">
        <v>77</v>
      </c>
    </row>
    <row r="273" spans="2:65" s="12" customFormat="1" ht="20.399999999999999" x14ac:dyDescent="0.2">
      <c r="B273" s="143"/>
      <c r="D273" s="144" t="s">
        <v>149</v>
      </c>
      <c r="E273" s="145" t="s">
        <v>3</v>
      </c>
      <c r="F273" s="146" t="s">
        <v>779</v>
      </c>
      <c r="H273" s="147"/>
      <c r="L273" s="143"/>
      <c r="M273" s="148"/>
      <c r="T273" s="149"/>
      <c r="AT273" s="145" t="s">
        <v>149</v>
      </c>
      <c r="AU273" s="145" t="s">
        <v>77</v>
      </c>
      <c r="AV273" s="12" t="s">
        <v>77</v>
      </c>
      <c r="AW273" s="12" t="s">
        <v>30</v>
      </c>
      <c r="AX273" s="12" t="s">
        <v>68</v>
      </c>
      <c r="AY273" s="145" t="s">
        <v>139</v>
      </c>
    </row>
    <row r="274" spans="2:65" s="12" customFormat="1" ht="20.399999999999999" x14ac:dyDescent="0.2">
      <c r="B274" s="143"/>
      <c r="D274" s="144" t="s">
        <v>149</v>
      </c>
      <c r="E274" s="145" t="s">
        <v>3</v>
      </c>
      <c r="F274" s="146" t="s">
        <v>780</v>
      </c>
      <c r="H274" s="147"/>
      <c r="L274" s="143"/>
      <c r="M274" s="148"/>
      <c r="T274" s="149"/>
      <c r="AT274" s="145" t="s">
        <v>149</v>
      </c>
      <c r="AU274" s="145" t="s">
        <v>77</v>
      </c>
      <c r="AV274" s="12" t="s">
        <v>77</v>
      </c>
      <c r="AW274" s="12" t="s">
        <v>30</v>
      </c>
      <c r="AX274" s="12" t="s">
        <v>68</v>
      </c>
      <c r="AY274" s="145" t="s">
        <v>139</v>
      </c>
    </row>
    <row r="275" spans="2:65" s="12" customFormat="1" x14ac:dyDescent="0.2">
      <c r="B275" s="143"/>
      <c r="D275" s="144" t="s">
        <v>149</v>
      </c>
      <c r="E275" s="145" t="s">
        <v>3</v>
      </c>
      <c r="F275" s="146" t="s">
        <v>782</v>
      </c>
      <c r="H275" s="147">
        <v>11.2</v>
      </c>
      <c r="L275" s="143"/>
      <c r="M275" s="148"/>
      <c r="T275" s="149"/>
      <c r="AT275" s="145" t="s">
        <v>149</v>
      </c>
      <c r="AU275" s="145" t="s">
        <v>77</v>
      </c>
      <c r="AV275" s="12" t="s">
        <v>77</v>
      </c>
      <c r="AW275" s="12" t="s">
        <v>30</v>
      </c>
      <c r="AX275" s="12" t="s">
        <v>68</v>
      </c>
      <c r="AY275" s="145" t="s">
        <v>139</v>
      </c>
    </row>
    <row r="276" spans="2:65" s="12" customFormat="1" x14ac:dyDescent="0.2">
      <c r="B276" s="143"/>
      <c r="D276" s="144" t="s">
        <v>149</v>
      </c>
      <c r="E276" s="145" t="s">
        <v>3</v>
      </c>
      <c r="F276" s="146" t="s">
        <v>783</v>
      </c>
      <c r="H276" s="147">
        <v>6.1</v>
      </c>
      <c r="L276" s="143"/>
      <c r="M276" s="148"/>
      <c r="T276" s="149"/>
      <c r="AT276" s="145" t="s">
        <v>149</v>
      </c>
      <c r="AU276" s="145" t="s">
        <v>77</v>
      </c>
      <c r="AV276" s="12" t="s">
        <v>77</v>
      </c>
      <c r="AW276" s="12" t="s">
        <v>30</v>
      </c>
      <c r="AX276" s="12" t="s">
        <v>68</v>
      </c>
      <c r="AY276" s="145" t="s">
        <v>139</v>
      </c>
    </row>
    <row r="277" spans="2:65" s="12" customFormat="1" x14ac:dyDescent="0.2">
      <c r="B277" s="143"/>
      <c r="D277" s="144" t="s">
        <v>149</v>
      </c>
      <c r="E277" s="145" t="s">
        <v>3</v>
      </c>
      <c r="F277" s="146" t="s">
        <v>784</v>
      </c>
      <c r="H277" s="147">
        <v>19.329999999999998</v>
      </c>
      <c r="L277" s="143"/>
      <c r="M277" s="148"/>
      <c r="T277" s="149"/>
      <c r="AT277" s="145" t="s">
        <v>149</v>
      </c>
      <c r="AU277" s="145" t="s">
        <v>77</v>
      </c>
      <c r="AV277" s="12" t="s">
        <v>77</v>
      </c>
      <c r="AW277" s="12" t="s">
        <v>30</v>
      </c>
      <c r="AX277" s="12" t="s">
        <v>68</v>
      </c>
      <c r="AY277" s="145" t="s">
        <v>139</v>
      </c>
    </row>
    <row r="278" spans="2:65" s="13" customFormat="1" x14ac:dyDescent="0.2">
      <c r="B278" s="150"/>
      <c r="D278" s="144" t="s">
        <v>149</v>
      </c>
      <c r="E278" s="151" t="s">
        <v>3</v>
      </c>
      <c r="F278" s="152" t="s">
        <v>151</v>
      </c>
      <c r="H278" s="153">
        <v>36.629999999999995</v>
      </c>
      <c r="L278" s="150"/>
      <c r="M278" s="154"/>
      <c r="T278" s="155"/>
      <c r="AT278" s="151" t="s">
        <v>149</v>
      </c>
      <c r="AU278" s="151" t="s">
        <v>77</v>
      </c>
      <c r="AV278" s="13" t="s">
        <v>146</v>
      </c>
      <c r="AW278" s="13" t="s">
        <v>30</v>
      </c>
      <c r="AX278" s="13" t="s">
        <v>75</v>
      </c>
      <c r="AY278" s="151" t="s">
        <v>139</v>
      </c>
    </row>
    <row r="279" spans="2:65" s="1" customFormat="1" ht="33" customHeight="1" x14ac:dyDescent="0.2">
      <c r="B279" s="127"/>
      <c r="C279" s="128" t="s">
        <v>238</v>
      </c>
      <c r="D279" s="128" t="s">
        <v>141</v>
      </c>
      <c r="E279" s="129" t="s">
        <v>795</v>
      </c>
      <c r="F279" s="130" t="s">
        <v>796</v>
      </c>
      <c r="G279" s="131" t="s">
        <v>144</v>
      </c>
      <c r="H279" s="132">
        <v>48.53</v>
      </c>
      <c r="I279" s="133">
        <v>202</v>
      </c>
      <c r="J279" s="133">
        <f>ROUND(I279*H279,2)</f>
        <v>9803.06</v>
      </c>
      <c r="K279" s="130" t="s">
        <v>145</v>
      </c>
      <c r="L279" s="29"/>
      <c r="M279" s="134" t="s">
        <v>3</v>
      </c>
      <c r="N279" s="135" t="s">
        <v>39</v>
      </c>
      <c r="O279" s="136">
        <v>2.5999999999999999E-2</v>
      </c>
      <c r="P279" s="136">
        <f>O279*H279</f>
        <v>1.2617799999999999</v>
      </c>
      <c r="Q279" s="136">
        <v>0.41399999999999998</v>
      </c>
      <c r="R279" s="136">
        <f>Q279*H279</f>
        <v>20.091419999999999</v>
      </c>
      <c r="S279" s="136">
        <v>0</v>
      </c>
      <c r="T279" s="137">
        <f>S279*H279</f>
        <v>0</v>
      </c>
      <c r="AR279" s="138" t="s">
        <v>146</v>
      </c>
      <c r="AT279" s="138" t="s">
        <v>141</v>
      </c>
      <c r="AU279" s="138" t="s">
        <v>77</v>
      </c>
      <c r="AY279" s="17" t="s">
        <v>139</v>
      </c>
      <c r="BE279" s="139">
        <f>IF(N279="základní",J279,0)</f>
        <v>9803.06</v>
      </c>
      <c r="BF279" s="139">
        <f>IF(N279="snížená",J279,0)</f>
        <v>0</v>
      </c>
      <c r="BG279" s="139">
        <f>IF(N279="zákl. přenesená",J279,0)</f>
        <v>0</v>
      </c>
      <c r="BH279" s="139">
        <f>IF(N279="sníž. přenesená",J279,0)</f>
        <v>0</v>
      </c>
      <c r="BI279" s="139">
        <f>IF(N279="nulová",J279,0)</f>
        <v>0</v>
      </c>
      <c r="BJ279" s="17" t="s">
        <v>75</v>
      </c>
      <c r="BK279" s="139">
        <f>ROUND(I279*H279,2)</f>
        <v>9803.06</v>
      </c>
      <c r="BL279" s="17" t="s">
        <v>146</v>
      </c>
      <c r="BM279" s="138" t="s">
        <v>344</v>
      </c>
    </row>
    <row r="280" spans="2:65" s="1" customFormat="1" x14ac:dyDescent="0.2">
      <c r="B280" s="29"/>
      <c r="D280" s="140" t="s">
        <v>147</v>
      </c>
      <c r="F280" s="141" t="s">
        <v>797</v>
      </c>
      <c r="L280" s="29"/>
      <c r="M280" s="142"/>
      <c r="T280" s="49"/>
      <c r="AT280" s="17" t="s">
        <v>147</v>
      </c>
      <c r="AU280" s="17" t="s">
        <v>77</v>
      </c>
    </row>
    <row r="281" spans="2:65" s="12" customFormat="1" x14ac:dyDescent="0.2">
      <c r="B281" s="143"/>
      <c r="D281" s="144" t="s">
        <v>149</v>
      </c>
      <c r="E281" s="145" t="s">
        <v>3</v>
      </c>
      <c r="F281" s="146" t="s">
        <v>781</v>
      </c>
      <c r="H281" s="147">
        <v>48.53</v>
      </c>
      <c r="L281" s="143"/>
      <c r="M281" s="148"/>
      <c r="T281" s="149"/>
      <c r="AT281" s="145" t="s">
        <v>149</v>
      </c>
      <c r="AU281" s="145" t="s">
        <v>77</v>
      </c>
      <c r="AV281" s="12" t="s">
        <v>77</v>
      </c>
      <c r="AW281" s="12" t="s">
        <v>30</v>
      </c>
      <c r="AX281" s="12" t="s">
        <v>68</v>
      </c>
      <c r="AY281" s="145" t="s">
        <v>139</v>
      </c>
    </row>
    <row r="282" spans="2:65" s="13" customFormat="1" x14ac:dyDescent="0.2">
      <c r="B282" s="150"/>
      <c r="D282" s="144" t="s">
        <v>149</v>
      </c>
      <c r="E282" s="151" t="s">
        <v>3</v>
      </c>
      <c r="F282" s="152" t="s">
        <v>151</v>
      </c>
      <c r="H282" s="153">
        <v>48.53</v>
      </c>
      <c r="L282" s="150"/>
      <c r="M282" s="154"/>
      <c r="T282" s="155"/>
      <c r="AT282" s="151" t="s">
        <v>149</v>
      </c>
      <c r="AU282" s="151" t="s">
        <v>77</v>
      </c>
      <c r="AV282" s="13" t="s">
        <v>146</v>
      </c>
      <c r="AW282" s="13" t="s">
        <v>30</v>
      </c>
      <c r="AX282" s="13" t="s">
        <v>75</v>
      </c>
      <c r="AY282" s="151" t="s">
        <v>139</v>
      </c>
    </row>
    <row r="283" spans="2:65" s="1" customFormat="1" ht="33" customHeight="1" x14ac:dyDescent="0.2">
      <c r="B283" s="127"/>
      <c r="C283" s="128" t="s">
        <v>370</v>
      </c>
      <c r="D283" s="128" t="s">
        <v>141</v>
      </c>
      <c r="E283" s="129" t="s">
        <v>352</v>
      </c>
      <c r="F283" s="130" t="s">
        <v>353</v>
      </c>
      <c r="G283" s="131" t="s">
        <v>144</v>
      </c>
      <c r="H283" s="132">
        <v>7.3140000000000001</v>
      </c>
      <c r="I283" s="133">
        <v>223</v>
      </c>
      <c r="J283" s="133">
        <f>ROUND(I283*H283,2)</f>
        <v>1631.02</v>
      </c>
      <c r="K283" s="130" t="s">
        <v>145</v>
      </c>
      <c r="L283" s="29"/>
      <c r="M283" s="134" t="s">
        <v>3</v>
      </c>
      <c r="N283" s="135" t="s">
        <v>39</v>
      </c>
      <c r="O283" s="136">
        <v>2.9000000000000001E-2</v>
      </c>
      <c r="P283" s="136">
        <f>O283*H283</f>
        <v>0.21210600000000002</v>
      </c>
      <c r="Q283" s="136">
        <v>0.46</v>
      </c>
      <c r="R283" s="136">
        <f>Q283*H283</f>
        <v>3.3644400000000001</v>
      </c>
      <c r="S283" s="136">
        <v>0</v>
      </c>
      <c r="T283" s="137">
        <f>S283*H283</f>
        <v>0</v>
      </c>
      <c r="AR283" s="138" t="s">
        <v>146</v>
      </c>
      <c r="AT283" s="138" t="s">
        <v>141</v>
      </c>
      <c r="AU283" s="138" t="s">
        <v>77</v>
      </c>
      <c r="AY283" s="17" t="s">
        <v>139</v>
      </c>
      <c r="BE283" s="139">
        <f>IF(N283="základní",J283,0)</f>
        <v>1631.02</v>
      </c>
      <c r="BF283" s="139">
        <f>IF(N283="snížená",J283,0)</f>
        <v>0</v>
      </c>
      <c r="BG283" s="139">
        <f>IF(N283="zákl. přenesená",J283,0)</f>
        <v>0</v>
      </c>
      <c r="BH283" s="139">
        <f>IF(N283="sníž. přenesená",J283,0)</f>
        <v>0</v>
      </c>
      <c r="BI283" s="139">
        <f>IF(N283="nulová",J283,0)</f>
        <v>0</v>
      </c>
      <c r="BJ283" s="17" t="s">
        <v>75</v>
      </c>
      <c r="BK283" s="139">
        <f>ROUND(I283*H283,2)</f>
        <v>1631.02</v>
      </c>
      <c r="BL283" s="17" t="s">
        <v>146</v>
      </c>
      <c r="BM283" s="138" t="s">
        <v>348</v>
      </c>
    </row>
    <row r="284" spans="2:65" s="1" customFormat="1" x14ac:dyDescent="0.2">
      <c r="B284" s="29"/>
      <c r="D284" s="140" t="s">
        <v>147</v>
      </c>
      <c r="F284" s="141" t="s">
        <v>355</v>
      </c>
      <c r="L284" s="29"/>
      <c r="M284" s="142"/>
      <c r="T284" s="49"/>
      <c r="AT284" s="17" t="s">
        <v>147</v>
      </c>
      <c r="AU284" s="17" t="s">
        <v>77</v>
      </c>
    </row>
    <row r="285" spans="2:65" s="12" customFormat="1" ht="30.6" x14ac:dyDescent="0.2">
      <c r="B285" s="143"/>
      <c r="D285" s="144" t="s">
        <v>149</v>
      </c>
      <c r="E285" s="145" t="s">
        <v>3</v>
      </c>
      <c r="F285" s="146" t="s">
        <v>716</v>
      </c>
      <c r="H285" s="147"/>
      <c r="L285" s="143"/>
      <c r="M285" s="148"/>
      <c r="T285" s="149"/>
      <c r="AT285" s="145" t="s">
        <v>149</v>
      </c>
      <c r="AU285" s="145" t="s">
        <v>77</v>
      </c>
      <c r="AV285" s="12" t="s">
        <v>77</v>
      </c>
      <c r="AW285" s="12" t="s">
        <v>30</v>
      </c>
      <c r="AX285" s="12" t="s">
        <v>68</v>
      </c>
      <c r="AY285" s="145" t="s">
        <v>139</v>
      </c>
    </row>
    <row r="286" spans="2:65" s="13" customFormat="1" x14ac:dyDescent="0.2">
      <c r="B286" s="150"/>
      <c r="D286" s="144" t="s">
        <v>149</v>
      </c>
      <c r="E286" s="151" t="s">
        <v>3</v>
      </c>
      <c r="F286" s="152" t="s">
        <v>151</v>
      </c>
      <c r="H286" s="153">
        <v>7.3140000000000001</v>
      </c>
      <c r="L286" s="150"/>
      <c r="M286" s="154"/>
      <c r="T286" s="155"/>
      <c r="AT286" s="151" t="s">
        <v>149</v>
      </c>
      <c r="AU286" s="151" t="s">
        <v>77</v>
      </c>
      <c r="AV286" s="13" t="s">
        <v>146</v>
      </c>
      <c r="AW286" s="13" t="s">
        <v>30</v>
      </c>
      <c r="AX286" s="13" t="s">
        <v>75</v>
      </c>
      <c r="AY286" s="151" t="s">
        <v>139</v>
      </c>
    </row>
    <row r="287" spans="2:65" s="1" customFormat="1" ht="37.950000000000003" customHeight="1" x14ac:dyDescent="0.2">
      <c r="B287" s="127"/>
      <c r="C287" s="128" t="s">
        <v>375</v>
      </c>
      <c r="D287" s="128" t="s">
        <v>141</v>
      </c>
      <c r="E287" s="129" t="s">
        <v>798</v>
      </c>
      <c r="F287" s="130" t="s">
        <v>799</v>
      </c>
      <c r="G287" s="131" t="s">
        <v>144</v>
      </c>
      <c r="H287" s="132">
        <v>48.53</v>
      </c>
      <c r="I287" s="133">
        <v>370</v>
      </c>
      <c r="J287" s="133">
        <f>ROUND(I287*H287,2)</f>
        <v>17956.099999999999</v>
      </c>
      <c r="K287" s="130" t="s">
        <v>145</v>
      </c>
      <c r="L287" s="29"/>
      <c r="M287" s="134" t="s">
        <v>3</v>
      </c>
      <c r="N287" s="135" t="s">
        <v>39</v>
      </c>
      <c r="O287" s="136">
        <v>3.5000000000000003E-2</v>
      </c>
      <c r="P287" s="136">
        <f>O287*H287</f>
        <v>1.6985500000000002</v>
      </c>
      <c r="Q287" s="136">
        <v>0.49586999999999998</v>
      </c>
      <c r="R287" s="136">
        <f>Q287*H287</f>
        <v>24.064571099999998</v>
      </c>
      <c r="S287" s="136">
        <v>0</v>
      </c>
      <c r="T287" s="137">
        <f>S287*H287</f>
        <v>0</v>
      </c>
      <c r="AR287" s="138" t="s">
        <v>146</v>
      </c>
      <c r="AT287" s="138" t="s">
        <v>141</v>
      </c>
      <c r="AU287" s="138" t="s">
        <v>77</v>
      </c>
      <c r="AY287" s="17" t="s">
        <v>139</v>
      </c>
      <c r="BE287" s="139">
        <f>IF(N287="základní",J287,0)</f>
        <v>17956.099999999999</v>
      </c>
      <c r="BF287" s="139">
        <f>IF(N287="snížená",J287,0)</f>
        <v>0</v>
      </c>
      <c r="BG287" s="139">
        <f>IF(N287="zákl. přenesená",J287,0)</f>
        <v>0</v>
      </c>
      <c r="BH287" s="139">
        <f>IF(N287="sníž. přenesená",J287,0)</f>
        <v>0</v>
      </c>
      <c r="BI287" s="139">
        <f>IF(N287="nulová",J287,0)</f>
        <v>0</v>
      </c>
      <c r="BJ287" s="17" t="s">
        <v>75</v>
      </c>
      <c r="BK287" s="139">
        <f>ROUND(I287*H287,2)</f>
        <v>17956.099999999999</v>
      </c>
      <c r="BL287" s="17" t="s">
        <v>146</v>
      </c>
      <c r="BM287" s="138" t="s">
        <v>354</v>
      </c>
    </row>
    <row r="288" spans="2:65" s="1" customFormat="1" x14ac:dyDescent="0.2">
      <c r="B288" s="29"/>
      <c r="D288" s="140" t="s">
        <v>147</v>
      </c>
      <c r="F288" s="141" t="s">
        <v>800</v>
      </c>
      <c r="L288" s="29"/>
      <c r="M288" s="142"/>
      <c r="T288" s="49"/>
      <c r="AT288" s="17" t="s">
        <v>147</v>
      </c>
      <c r="AU288" s="17" t="s">
        <v>77</v>
      </c>
    </row>
    <row r="289" spans="2:65" s="12" customFormat="1" x14ac:dyDescent="0.2">
      <c r="B289" s="143"/>
      <c r="D289" s="144" t="s">
        <v>149</v>
      </c>
      <c r="E289" s="145" t="s">
        <v>3</v>
      </c>
      <c r="F289" s="146" t="s">
        <v>781</v>
      </c>
      <c r="H289" s="147">
        <v>48.53</v>
      </c>
      <c r="L289" s="143"/>
      <c r="M289" s="148"/>
      <c r="T289" s="149"/>
      <c r="AT289" s="145" t="s">
        <v>149</v>
      </c>
      <c r="AU289" s="145" t="s">
        <v>77</v>
      </c>
      <c r="AV289" s="12" t="s">
        <v>77</v>
      </c>
      <c r="AW289" s="12" t="s">
        <v>30</v>
      </c>
      <c r="AX289" s="12" t="s">
        <v>68</v>
      </c>
      <c r="AY289" s="145" t="s">
        <v>139</v>
      </c>
    </row>
    <row r="290" spans="2:65" s="13" customFormat="1" x14ac:dyDescent="0.2">
      <c r="B290" s="150"/>
      <c r="D290" s="144" t="s">
        <v>149</v>
      </c>
      <c r="E290" s="151" t="s">
        <v>3</v>
      </c>
      <c r="F290" s="152" t="s">
        <v>151</v>
      </c>
      <c r="H290" s="153">
        <v>48.53</v>
      </c>
      <c r="L290" s="150"/>
      <c r="M290" s="154"/>
      <c r="T290" s="155"/>
      <c r="AT290" s="151" t="s">
        <v>149</v>
      </c>
      <c r="AU290" s="151" t="s">
        <v>77</v>
      </c>
      <c r="AV290" s="13" t="s">
        <v>146</v>
      </c>
      <c r="AW290" s="13" t="s">
        <v>30</v>
      </c>
      <c r="AX290" s="13" t="s">
        <v>75</v>
      </c>
      <c r="AY290" s="151" t="s">
        <v>139</v>
      </c>
    </row>
    <row r="291" spans="2:65" s="1" customFormat="1" ht="49.2" customHeight="1" x14ac:dyDescent="0.2">
      <c r="B291" s="127"/>
      <c r="C291" s="128" t="s">
        <v>380</v>
      </c>
      <c r="D291" s="128" t="s">
        <v>141</v>
      </c>
      <c r="E291" s="129" t="s">
        <v>357</v>
      </c>
      <c r="F291" s="130" t="s">
        <v>358</v>
      </c>
      <c r="G291" s="131" t="s">
        <v>144</v>
      </c>
      <c r="H291" s="132">
        <v>7.3140000000000001</v>
      </c>
      <c r="I291" s="133">
        <v>541</v>
      </c>
      <c r="J291" s="133">
        <f>ROUND(I291*H291,2)</f>
        <v>3956.87</v>
      </c>
      <c r="K291" s="130" t="s">
        <v>145</v>
      </c>
      <c r="L291" s="29"/>
      <c r="M291" s="134" t="s">
        <v>3</v>
      </c>
      <c r="N291" s="135" t="s">
        <v>39</v>
      </c>
      <c r="O291" s="136">
        <v>4.8000000000000001E-2</v>
      </c>
      <c r="P291" s="136">
        <f>O291*H291</f>
        <v>0.351072</v>
      </c>
      <c r="Q291" s="136">
        <v>0.13188</v>
      </c>
      <c r="R291" s="136">
        <f>Q291*H291</f>
        <v>0.96457031999999998</v>
      </c>
      <c r="S291" s="136">
        <v>0</v>
      </c>
      <c r="T291" s="137">
        <f>S291*H291</f>
        <v>0</v>
      </c>
      <c r="AR291" s="138" t="s">
        <v>146</v>
      </c>
      <c r="AT291" s="138" t="s">
        <v>141</v>
      </c>
      <c r="AU291" s="138" t="s">
        <v>77</v>
      </c>
      <c r="AY291" s="17" t="s">
        <v>139</v>
      </c>
      <c r="BE291" s="139">
        <f>IF(N291="základní",J291,0)</f>
        <v>3956.87</v>
      </c>
      <c r="BF291" s="139">
        <f>IF(N291="snížená",J291,0)</f>
        <v>0</v>
      </c>
      <c r="BG291" s="139">
        <f>IF(N291="zákl. přenesená",J291,0)</f>
        <v>0</v>
      </c>
      <c r="BH291" s="139">
        <f>IF(N291="sníž. přenesená",J291,0)</f>
        <v>0</v>
      </c>
      <c r="BI291" s="139">
        <f>IF(N291="nulová",J291,0)</f>
        <v>0</v>
      </c>
      <c r="BJ291" s="17" t="s">
        <v>75</v>
      </c>
      <c r="BK291" s="139">
        <f>ROUND(I291*H291,2)</f>
        <v>3956.87</v>
      </c>
      <c r="BL291" s="17" t="s">
        <v>146</v>
      </c>
      <c r="BM291" s="138" t="s">
        <v>359</v>
      </c>
    </row>
    <row r="292" spans="2:65" s="1" customFormat="1" x14ac:dyDescent="0.2">
      <c r="B292" s="29"/>
      <c r="D292" s="140" t="s">
        <v>147</v>
      </c>
      <c r="F292" s="141" t="s">
        <v>360</v>
      </c>
      <c r="L292" s="29"/>
      <c r="M292" s="142"/>
      <c r="T292" s="49"/>
      <c r="AT292" s="17" t="s">
        <v>147</v>
      </c>
      <c r="AU292" s="17" t="s">
        <v>77</v>
      </c>
    </row>
    <row r="293" spans="2:65" s="12" customFormat="1" ht="30.6" x14ac:dyDescent="0.2">
      <c r="B293" s="143"/>
      <c r="D293" s="144" t="s">
        <v>149</v>
      </c>
      <c r="E293" s="145" t="s">
        <v>3</v>
      </c>
      <c r="F293" s="146" t="s">
        <v>716</v>
      </c>
      <c r="H293" s="147"/>
      <c r="L293" s="143"/>
      <c r="M293" s="148"/>
      <c r="T293" s="149"/>
      <c r="AT293" s="145" t="s">
        <v>149</v>
      </c>
      <c r="AU293" s="145" t="s">
        <v>77</v>
      </c>
      <c r="AV293" s="12" t="s">
        <v>77</v>
      </c>
      <c r="AW293" s="12" t="s">
        <v>30</v>
      </c>
      <c r="AX293" s="12" t="s">
        <v>68</v>
      </c>
      <c r="AY293" s="145" t="s">
        <v>139</v>
      </c>
    </row>
    <row r="294" spans="2:65" s="13" customFormat="1" x14ac:dyDescent="0.2">
      <c r="B294" s="150"/>
      <c r="D294" s="144" t="s">
        <v>149</v>
      </c>
      <c r="E294" s="151" t="s">
        <v>3</v>
      </c>
      <c r="F294" s="152" t="s">
        <v>151</v>
      </c>
      <c r="H294" s="153">
        <v>7.3140000000000001</v>
      </c>
      <c r="L294" s="150"/>
      <c r="M294" s="154"/>
      <c r="T294" s="155"/>
      <c r="AT294" s="151" t="s">
        <v>149</v>
      </c>
      <c r="AU294" s="151" t="s">
        <v>77</v>
      </c>
      <c r="AV294" s="13" t="s">
        <v>146</v>
      </c>
      <c r="AW294" s="13" t="s">
        <v>30</v>
      </c>
      <c r="AX294" s="13" t="s">
        <v>75</v>
      </c>
      <c r="AY294" s="151" t="s">
        <v>139</v>
      </c>
    </row>
    <row r="295" spans="2:65" s="1" customFormat="1" ht="49.2" customHeight="1" x14ac:dyDescent="0.2">
      <c r="B295" s="127"/>
      <c r="C295" s="128" t="s">
        <v>242</v>
      </c>
      <c r="D295" s="128" t="s">
        <v>141</v>
      </c>
      <c r="E295" s="129" t="s">
        <v>801</v>
      </c>
      <c r="F295" s="130" t="s">
        <v>802</v>
      </c>
      <c r="G295" s="131" t="s">
        <v>144</v>
      </c>
      <c r="H295" s="132">
        <v>48.53</v>
      </c>
      <c r="I295" s="133">
        <v>866</v>
      </c>
      <c r="J295" s="133">
        <f>ROUND(I295*H295,2)</f>
        <v>42026.98</v>
      </c>
      <c r="K295" s="130" t="s">
        <v>145</v>
      </c>
      <c r="L295" s="29"/>
      <c r="M295" s="134" t="s">
        <v>3</v>
      </c>
      <c r="N295" s="135" t="s">
        <v>39</v>
      </c>
      <c r="O295" s="136">
        <v>7.0999999999999994E-2</v>
      </c>
      <c r="P295" s="136">
        <f>O295*H295</f>
        <v>3.44563</v>
      </c>
      <c r="Q295" s="136">
        <v>0.21099999999999999</v>
      </c>
      <c r="R295" s="136">
        <f>Q295*H295</f>
        <v>10.23983</v>
      </c>
      <c r="S295" s="136">
        <v>0</v>
      </c>
      <c r="T295" s="137">
        <f>S295*H295</f>
        <v>0</v>
      </c>
      <c r="AR295" s="138" t="s">
        <v>146</v>
      </c>
      <c r="AT295" s="138" t="s">
        <v>141</v>
      </c>
      <c r="AU295" s="138" t="s">
        <v>77</v>
      </c>
      <c r="AY295" s="17" t="s">
        <v>139</v>
      </c>
      <c r="BE295" s="139">
        <f>IF(N295="základní",J295,0)</f>
        <v>42026.98</v>
      </c>
      <c r="BF295" s="139">
        <f>IF(N295="snížená",J295,0)</f>
        <v>0</v>
      </c>
      <c r="BG295" s="139">
        <f>IF(N295="zákl. přenesená",J295,0)</f>
        <v>0</v>
      </c>
      <c r="BH295" s="139">
        <f>IF(N295="sníž. přenesená",J295,0)</f>
        <v>0</v>
      </c>
      <c r="BI295" s="139">
        <f>IF(N295="nulová",J295,0)</f>
        <v>0</v>
      </c>
      <c r="BJ295" s="17" t="s">
        <v>75</v>
      </c>
      <c r="BK295" s="139">
        <f>ROUND(I295*H295,2)</f>
        <v>42026.98</v>
      </c>
      <c r="BL295" s="17" t="s">
        <v>146</v>
      </c>
      <c r="BM295" s="138" t="s">
        <v>364</v>
      </c>
    </row>
    <row r="296" spans="2:65" s="1" customFormat="1" x14ac:dyDescent="0.2">
      <c r="B296" s="29"/>
      <c r="D296" s="140" t="s">
        <v>147</v>
      </c>
      <c r="F296" s="141" t="s">
        <v>803</v>
      </c>
      <c r="L296" s="29"/>
      <c r="M296" s="142"/>
      <c r="T296" s="49"/>
      <c r="AT296" s="17" t="s">
        <v>147</v>
      </c>
      <c r="AU296" s="17" t="s">
        <v>77</v>
      </c>
    </row>
    <row r="297" spans="2:65" s="12" customFormat="1" x14ac:dyDescent="0.2">
      <c r="B297" s="143"/>
      <c r="D297" s="144" t="s">
        <v>149</v>
      </c>
      <c r="E297" s="145" t="s">
        <v>3</v>
      </c>
      <c r="F297" s="146" t="s">
        <v>781</v>
      </c>
      <c r="H297" s="147">
        <v>48.53</v>
      </c>
      <c r="L297" s="143"/>
      <c r="M297" s="148"/>
      <c r="T297" s="149"/>
      <c r="AT297" s="145" t="s">
        <v>149</v>
      </c>
      <c r="AU297" s="145" t="s">
        <v>77</v>
      </c>
      <c r="AV297" s="12" t="s">
        <v>77</v>
      </c>
      <c r="AW297" s="12" t="s">
        <v>30</v>
      </c>
      <c r="AX297" s="12" t="s">
        <v>68</v>
      </c>
      <c r="AY297" s="145" t="s">
        <v>139</v>
      </c>
    </row>
    <row r="298" spans="2:65" s="13" customFormat="1" x14ac:dyDescent="0.2">
      <c r="B298" s="150"/>
      <c r="D298" s="144" t="s">
        <v>149</v>
      </c>
      <c r="E298" s="151" t="s">
        <v>3</v>
      </c>
      <c r="F298" s="152" t="s">
        <v>151</v>
      </c>
      <c r="H298" s="153">
        <v>48.53</v>
      </c>
      <c r="L298" s="150"/>
      <c r="M298" s="154"/>
      <c r="T298" s="155"/>
      <c r="AT298" s="151" t="s">
        <v>149</v>
      </c>
      <c r="AU298" s="151" t="s">
        <v>77</v>
      </c>
      <c r="AV298" s="13" t="s">
        <v>146</v>
      </c>
      <c r="AW298" s="13" t="s">
        <v>30</v>
      </c>
      <c r="AX298" s="13" t="s">
        <v>75</v>
      </c>
      <c r="AY298" s="151" t="s">
        <v>139</v>
      </c>
    </row>
    <row r="299" spans="2:65" s="1" customFormat="1" ht="37.950000000000003" customHeight="1" x14ac:dyDescent="0.2">
      <c r="B299" s="127"/>
      <c r="C299" s="128" t="s">
        <v>390</v>
      </c>
      <c r="D299" s="128" t="s">
        <v>141</v>
      </c>
      <c r="E299" s="129" t="s">
        <v>362</v>
      </c>
      <c r="F299" s="130" t="s">
        <v>363</v>
      </c>
      <c r="G299" s="131" t="s">
        <v>144</v>
      </c>
      <c r="H299" s="132">
        <v>7.3140000000000001</v>
      </c>
      <c r="I299" s="133">
        <v>389</v>
      </c>
      <c r="J299" s="133">
        <f>ROUND(I299*H299,2)</f>
        <v>2845.15</v>
      </c>
      <c r="K299" s="130" t="s">
        <v>145</v>
      </c>
      <c r="L299" s="29"/>
      <c r="M299" s="134" t="s">
        <v>3</v>
      </c>
      <c r="N299" s="135" t="s">
        <v>39</v>
      </c>
      <c r="O299" s="136">
        <v>2.7E-2</v>
      </c>
      <c r="P299" s="136">
        <f>O299*H299</f>
        <v>0.19747799999999999</v>
      </c>
      <c r="Q299" s="136">
        <v>0.38313999999999998</v>
      </c>
      <c r="R299" s="136">
        <f>Q299*H299</f>
        <v>2.8022859599999999</v>
      </c>
      <c r="S299" s="136">
        <v>0</v>
      </c>
      <c r="T299" s="137">
        <f>S299*H299</f>
        <v>0</v>
      </c>
      <c r="AR299" s="138" t="s">
        <v>146</v>
      </c>
      <c r="AT299" s="138" t="s">
        <v>141</v>
      </c>
      <c r="AU299" s="138" t="s">
        <v>77</v>
      </c>
      <c r="AY299" s="17" t="s">
        <v>139</v>
      </c>
      <c r="BE299" s="139">
        <f>IF(N299="základní",J299,0)</f>
        <v>2845.15</v>
      </c>
      <c r="BF299" s="139">
        <f>IF(N299="snížená",J299,0)</f>
        <v>0</v>
      </c>
      <c r="BG299" s="139">
        <f>IF(N299="zákl. přenesená",J299,0)</f>
        <v>0</v>
      </c>
      <c r="BH299" s="139">
        <f>IF(N299="sníž. přenesená",J299,0)</f>
        <v>0</v>
      </c>
      <c r="BI299" s="139">
        <f>IF(N299="nulová",J299,0)</f>
        <v>0</v>
      </c>
      <c r="BJ299" s="17" t="s">
        <v>75</v>
      </c>
      <c r="BK299" s="139">
        <f>ROUND(I299*H299,2)</f>
        <v>2845.15</v>
      </c>
      <c r="BL299" s="17" t="s">
        <v>146</v>
      </c>
      <c r="BM299" s="138" t="s">
        <v>368</v>
      </c>
    </row>
    <row r="300" spans="2:65" s="1" customFormat="1" x14ac:dyDescent="0.2">
      <c r="B300" s="29"/>
      <c r="D300" s="140" t="s">
        <v>147</v>
      </c>
      <c r="F300" s="141" t="s">
        <v>365</v>
      </c>
      <c r="L300" s="29"/>
      <c r="M300" s="142"/>
      <c r="T300" s="49"/>
      <c r="AT300" s="17" t="s">
        <v>147</v>
      </c>
      <c r="AU300" s="17" t="s">
        <v>77</v>
      </c>
    </row>
    <row r="301" spans="2:65" s="12" customFormat="1" ht="30.6" x14ac:dyDescent="0.2">
      <c r="B301" s="143"/>
      <c r="D301" s="144" t="s">
        <v>149</v>
      </c>
      <c r="E301" s="145" t="s">
        <v>3</v>
      </c>
      <c r="F301" s="146" t="s">
        <v>716</v>
      </c>
      <c r="H301" s="147"/>
      <c r="L301" s="143"/>
      <c r="M301" s="148"/>
      <c r="T301" s="149"/>
      <c r="AT301" s="145" t="s">
        <v>149</v>
      </c>
      <c r="AU301" s="145" t="s">
        <v>77</v>
      </c>
      <c r="AV301" s="12" t="s">
        <v>77</v>
      </c>
      <c r="AW301" s="12" t="s">
        <v>30</v>
      </c>
      <c r="AX301" s="12" t="s">
        <v>68</v>
      </c>
      <c r="AY301" s="145" t="s">
        <v>139</v>
      </c>
    </row>
    <row r="302" spans="2:65" s="13" customFormat="1" x14ac:dyDescent="0.2">
      <c r="B302" s="150"/>
      <c r="D302" s="144" t="s">
        <v>149</v>
      </c>
      <c r="E302" s="151" t="s">
        <v>3</v>
      </c>
      <c r="F302" s="152" t="s">
        <v>151</v>
      </c>
      <c r="H302" s="153">
        <v>7.3140000000000001</v>
      </c>
      <c r="L302" s="150"/>
      <c r="M302" s="154"/>
      <c r="T302" s="155"/>
      <c r="AT302" s="151" t="s">
        <v>149</v>
      </c>
      <c r="AU302" s="151" t="s">
        <v>77</v>
      </c>
      <c r="AV302" s="13" t="s">
        <v>146</v>
      </c>
      <c r="AW302" s="13" t="s">
        <v>30</v>
      </c>
      <c r="AX302" s="13" t="s">
        <v>75</v>
      </c>
      <c r="AY302" s="151" t="s">
        <v>139</v>
      </c>
    </row>
    <row r="303" spans="2:65" s="1" customFormat="1" ht="24.15" customHeight="1" x14ac:dyDescent="0.2">
      <c r="B303" s="127"/>
      <c r="C303" s="128" t="s">
        <v>249</v>
      </c>
      <c r="D303" s="128" t="s">
        <v>141</v>
      </c>
      <c r="E303" s="129" t="s">
        <v>366</v>
      </c>
      <c r="F303" s="130" t="s">
        <v>367</v>
      </c>
      <c r="G303" s="131" t="s">
        <v>144</v>
      </c>
      <c r="H303" s="132">
        <v>55.844000000000001</v>
      </c>
      <c r="I303" s="133">
        <v>29</v>
      </c>
      <c r="J303" s="133">
        <f>ROUND(I303*H303,2)</f>
        <v>1619.48</v>
      </c>
      <c r="K303" s="130" t="s">
        <v>145</v>
      </c>
      <c r="L303" s="29"/>
      <c r="M303" s="134" t="s">
        <v>3</v>
      </c>
      <c r="N303" s="135" t="s">
        <v>39</v>
      </c>
      <c r="O303" s="136">
        <v>4.0000000000000001E-3</v>
      </c>
      <c r="P303" s="136">
        <f>O303*H303</f>
        <v>0.22337600000000002</v>
      </c>
      <c r="Q303" s="136">
        <v>6.5199999999999998E-3</v>
      </c>
      <c r="R303" s="136">
        <f>Q303*H303</f>
        <v>0.36410288000000002</v>
      </c>
      <c r="S303" s="136">
        <v>0</v>
      </c>
      <c r="T303" s="137">
        <f>S303*H303</f>
        <v>0</v>
      </c>
      <c r="AR303" s="138" t="s">
        <v>146</v>
      </c>
      <c r="AT303" s="138" t="s">
        <v>141</v>
      </c>
      <c r="AU303" s="138" t="s">
        <v>77</v>
      </c>
      <c r="AY303" s="17" t="s">
        <v>139</v>
      </c>
      <c r="BE303" s="139">
        <f>IF(N303="základní",J303,0)</f>
        <v>1619.48</v>
      </c>
      <c r="BF303" s="139">
        <f>IF(N303="snížená",J303,0)</f>
        <v>0</v>
      </c>
      <c r="BG303" s="139">
        <f>IF(N303="zákl. přenesená",J303,0)</f>
        <v>0</v>
      </c>
      <c r="BH303" s="139">
        <f>IF(N303="sníž. přenesená",J303,0)</f>
        <v>0</v>
      </c>
      <c r="BI303" s="139">
        <f>IF(N303="nulová",J303,0)</f>
        <v>0</v>
      </c>
      <c r="BJ303" s="17" t="s">
        <v>75</v>
      </c>
      <c r="BK303" s="139">
        <f>ROUND(I303*H303,2)</f>
        <v>1619.48</v>
      </c>
      <c r="BL303" s="17" t="s">
        <v>146</v>
      </c>
      <c r="BM303" s="138" t="s">
        <v>373</v>
      </c>
    </row>
    <row r="304" spans="2:65" s="1" customFormat="1" x14ac:dyDescent="0.2">
      <c r="B304" s="29"/>
      <c r="D304" s="140" t="s">
        <v>147</v>
      </c>
      <c r="F304" s="141" t="s">
        <v>369</v>
      </c>
      <c r="L304" s="29"/>
      <c r="M304" s="142"/>
      <c r="T304" s="49"/>
      <c r="AT304" s="17" t="s">
        <v>147</v>
      </c>
      <c r="AU304" s="17" t="s">
        <v>77</v>
      </c>
    </row>
    <row r="305" spans="2:65" s="12" customFormat="1" ht="30.6" x14ac:dyDescent="0.2">
      <c r="B305" s="143"/>
      <c r="D305" s="144" t="s">
        <v>149</v>
      </c>
      <c r="E305" s="145" t="s">
        <v>3</v>
      </c>
      <c r="F305" s="146" t="s">
        <v>716</v>
      </c>
      <c r="H305" s="147">
        <v>7.3140000000000001</v>
      </c>
      <c r="L305" s="143"/>
      <c r="M305" s="148"/>
      <c r="T305" s="149"/>
      <c r="AT305" s="145" t="s">
        <v>149</v>
      </c>
      <c r="AU305" s="145" t="s">
        <v>77</v>
      </c>
      <c r="AV305" s="12" t="s">
        <v>77</v>
      </c>
      <c r="AW305" s="12" t="s">
        <v>30</v>
      </c>
      <c r="AX305" s="12" t="s">
        <v>68</v>
      </c>
      <c r="AY305" s="145" t="s">
        <v>139</v>
      </c>
    </row>
    <row r="306" spans="2:65" s="12" customFormat="1" x14ac:dyDescent="0.2">
      <c r="B306" s="143"/>
      <c r="D306" s="144" t="s">
        <v>149</v>
      </c>
      <c r="E306" s="145" t="s">
        <v>3</v>
      </c>
      <c r="F306" s="146" t="s">
        <v>781</v>
      </c>
      <c r="H306" s="147">
        <v>48.53</v>
      </c>
      <c r="L306" s="143"/>
      <c r="M306" s="148"/>
      <c r="T306" s="149"/>
      <c r="AT306" s="145" t="s">
        <v>149</v>
      </c>
      <c r="AU306" s="145" t="s">
        <v>77</v>
      </c>
      <c r="AV306" s="12" t="s">
        <v>77</v>
      </c>
      <c r="AW306" s="12" t="s">
        <v>30</v>
      </c>
      <c r="AX306" s="12" t="s">
        <v>68</v>
      </c>
      <c r="AY306" s="145" t="s">
        <v>139</v>
      </c>
    </row>
    <row r="307" spans="2:65" s="13" customFormat="1" x14ac:dyDescent="0.2">
      <c r="B307" s="150"/>
      <c r="D307" s="144" t="s">
        <v>149</v>
      </c>
      <c r="E307" s="151" t="s">
        <v>3</v>
      </c>
      <c r="F307" s="152" t="s">
        <v>151</v>
      </c>
      <c r="H307" s="153">
        <v>55.844000000000001</v>
      </c>
      <c r="L307" s="150"/>
      <c r="M307" s="154"/>
      <c r="T307" s="155"/>
      <c r="AT307" s="151" t="s">
        <v>149</v>
      </c>
      <c r="AU307" s="151" t="s">
        <v>77</v>
      </c>
      <c r="AV307" s="13" t="s">
        <v>146</v>
      </c>
      <c r="AW307" s="13" t="s">
        <v>30</v>
      </c>
      <c r="AX307" s="13" t="s">
        <v>75</v>
      </c>
      <c r="AY307" s="151" t="s">
        <v>139</v>
      </c>
    </row>
    <row r="308" spans="2:65" s="1" customFormat="1" ht="24.15" customHeight="1" x14ac:dyDescent="0.2">
      <c r="B308" s="127"/>
      <c r="C308" s="128" t="s">
        <v>398</v>
      </c>
      <c r="D308" s="128" t="s">
        <v>141</v>
      </c>
      <c r="E308" s="129" t="s">
        <v>371</v>
      </c>
      <c r="F308" s="130" t="s">
        <v>372</v>
      </c>
      <c r="G308" s="131" t="s">
        <v>144</v>
      </c>
      <c r="H308" s="132">
        <v>104.374</v>
      </c>
      <c r="I308" s="133">
        <v>24</v>
      </c>
      <c r="J308" s="133">
        <f>ROUND(I308*H308,2)</f>
        <v>2504.98</v>
      </c>
      <c r="K308" s="130" t="s">
        <v>145</v>
      </c>
      <c r="L308" s="29"/>
      <c r="M308" s="134" t="s">
        <v>3</v>
      </c>
      <c r="N308" s="135" t="s">
        <v>39</v>
      </c>
      <c r="O308" s="136">
        <v>2E-3</v>
      </c>
      <c r="P308" s="136">
        <f>O308*H308</f>
        <v>0.20874799999999999</v>
      </c>
      <c r="Q308" s="136">
        <v>7.1000000000000002E-4</v>
      </c>
      <c r="R308" s="136">
        <f>Q308*H308</f>
        <v>7.4105539999999998E-2</v>
      </c>
      <c r="S308" s="136">
        <v>0</v>
      </c>
      <c r="T308" s="137">
        <f>S308*H308</f>
        <v>0</v>
      </c>
      <c r="AR308" s="138" t="s">
        <v>146</v>
      </c>
      <c r="AT308" s="138" t="s">
        <v>141</v>
      </c>
      <c r="AU308" s="138" t="s">
        <v>77</v>
      </c>
      <c r="AY308" s="17" t="s">
        <v>139</v>
      </c>
      <c r="BE308" s="139">
        <f>IF(N308="základní",J308,0)</f>
        <v>2504.98</v>
      </c>
      <c r="BF308" s="139">
        <f>IF(N308="snížená",J308,0)</f>
        <v>0</v>
      </c>
      <c r="BG308" s="139">
        <f>IF(N308="zákl. přenesená",J308,0)</f>
        <v>0</v>
      </c>
      <c r="BH308" s="139">
        <f>IF(N308="sníž. přenesená",J308,0)</f>
        <v>0</v>
      </c>
      <c r="BI308" s="139">
        <f>IF(N308="nulová",J308,0)</f>
        <v>0</v>
      </c>
      <c r="BJ308" s="17" t="s">
        <v>75</v>
      </c>
      <c r="BK308" s="139">
        <f>ROUND(I308*H308,2)</f>
        <v>2504.98</v>
      </c>
      <c r="BL308" s="17" t="s">
        <v>146</v>
      </c>
      <c r="BM308" s="138" t="s">
        <v>378</v>
      </c>
    </row>
    <row r="309" spans="2:65" s="1" customFormat="1" x14ac:dyDescent="0.2">
      <c r="B309" s="29"/>
      <c r="D309" s="140" t="s">
        <v>147</v>
      </c>
      <c r="F309" s="141" t="s">
        <v>374</v>
      </c>
      <c r="L309" s="29"/>
      <c r="M309" s="142"/>
      <c r="T309" s="49"/>
      <c r="AT309" s="17" t="s">
        <v>147</v>
      </c>
      <c r="AU309" s="17" t="s">
        <v>77</v>
      </c>
    </row>
    <row r="310" spans="2:65" s="12" customFormat="1" ht="30.6" x14ac:dyDescent="0.2">
      <c r="B310" s="143"/>
      <c r="D310" s="144" t="s">
        <v>149</v>
      </c>
      <c r="E310" s="145" t="s">
        <v>3</v>
      </c>
      <c r="F310" s="146" t="s">
        <v>716</v>
      </c>
      <c r="H310" s="147">
        <v>7.3140000000000001</v>
      </c>
      <c r="L310" s="143"/>
      <c r="M310" s="148"/>
      <c r="T310" s="149"/>
      <c r="AT310" s="145" t="s">
        <v>149</v>
      </c>
      <c r="AU310" s="145" t="s">
        <v>77</v>
      </c>
      <c r="AV310" s="12" t="s">
        <v>77</v>
      </c>
      <c r="AW310" s="12" t="s">
        <v>30</v>
      </c>
      <c r="AX310" s="12" t="s">
        <v>68</v>
      </c>
      <c r="AY310" s="145" t="s">
        <v>139</v>
      </c>
    </row>
    <row r="311" spans="2:65" s="12" customFormat="1" x14ac:dyDescent="0.2">
      <c r="B311" s="143"/>
      <c r="D311" s="144" t="s">
        <v>149</v>
      </c>
      <c r="E311" s="145" t="s">
        <v>3</v>
      </c>
      <c r="F311" s="146" t="s">
        <v>804</v>
      </c>
      <c r="H311" s="147">
        <v>97.06</v>
      </c>
      <c r="L311" s="143"/>
      <c r="M311" s="148"/>
      <c r="T311" s="149"/>
      <c r="AT311" s="145" t="s">
        <v>149</v>
      </c>
      <c r="AU311" s="145" t="s">
        <v>77</v>
      </c>
      <c r="AV311" s="12" t="s">
        <v>77</v>
      </c>
      <c r="AW311" s="12" t="s">
        <v>30</v>
      </c>
      <c r="AX311" s="12" t="s">
        <v>68</v>
      </c>
      <c r="AY311" s="145" t="s">
        <v>139</v>
      </c>
    </row>
    <row r="312" spans="2:65" s="13" customFormat="1" x14ac:dyDescent="0.2">
      <c r="B312" s="150"/>
      <c r="D312" s="144" t="s">
        <v>149</v>
      </c>
      <c r="E312" s="151" t="s">
        <v>3</v>
      </c>
      <c r="F312" s="152" t="s">
        <v>151</v>
      </c>
      <c r="H312" s="153">
        <v>104.374</v>
      </c>
      <c r="L312" s="150"/>
      <c r="M312" s="154"/>
      <c r="T312" s="155"/>
      <c r="AT312" s="151" t="s">
        <v>149</v>
      </c>
      <c r="AU312" s="151" t="s">
        <v>77</v>
      </c>
      <c r="AV312" s="13" t="s">
        <v>146</v>
      </c>
      <c r="AW312" s="13" t="s">
        <v>30</v>
      </c>
      <c r="AX312" s="13" t="s">
        <v>75</v>
      </c>
      <c r="AY312" s="151" t="s">
        <v>139</v>
      </c>
    </row>
    <row r="313" spans="2:65" s="1" customFormat="1" ht="44.25" customHeight="1" x14ac:dyDescent="0.2">
      <c r="B313" s="127"/>
      <c r="C313" s="128" t="s">
        <v>256</v>
      </c>
      <c r="D313" s="128" t="s">
        <v>141</v>
      </c>
      <c r="E313" s="129" t="s">
        <v>805</v>
      </c>
      <c r="F313" s="130" t="s">
        <v>806</v>
      </c>
      <c r="G313" s="131" t="s">
        <v>144</v>
      </c>
      <c r="H313" s="132">
        <v>48.53</v>
      </c>
      <c r="I313" s="133">
        <v>484</v>
      </c>
      <c r="J313" s="133">
        <f>ROUND(I313*H313,2)</f>
        <v>23488.52</v>
      </c>
      <c r="K313" s="130" t="s">
        <v>145</v>
      </c>
      <c r="L313" s="29"/>
      <c r="M313" s="134" t="s">
        <v>3</v>
      </c>
      <c r="N313" s="135" t="s">
        <v>39</v>
      </c>
      <c r="O313" s="136">
        <v>6.6000000000000003E-2</v>
      </c>
      <c r="P313" s="136">
        <f>O313*H313</f>
        <v>3.2029800000000002</v>
      </c>
      <c r="Q313" s="136">
        <v>0.10373</v>
      </c>
      <c r="R313" s="136">
        <f>Q313*H313</f>
        <v>5.0340169000000001</v>
      </c>
      <c r="S313" s="136">
        <v>0</v>
      </c>
      <c r="T313" s="137">
        <f>S313*H313</f>
        <v>0</v>
      </c>
      <c r="AR313" s="138" t="s">
        <v>146</v>
      </c>
      <c r="AT313" s="138" t="s">
        <v>141</v>
      </c>
      <c r="AU313" s="138" t="s">
        <v>77</v>
      </c>
      <c r="AY313" s="17" t="s">
        <v>139</v>
      </c>
      <c r="BE313" s="139">
        <f>IF(N313="základní",J313,0)</f>
        <v>23488.52</v>
      </c>
      <c r="BF313" s="139">
        <f>IF(N313="snížená",J313,0)</f>
        <v>0</v>
      </c>
      <c r="BG313" s="139">
        <f>IF(N313="zákl. přenesená",J313,0)</f>
        <v>0</v>
      </c>
      <c r="BH313" s="139">
        <f>IF(N313="sníž. přenesená",J313,0)</f>
        <v>0</v>
      </c>
      <c r="BI313" s="139">
        <f>IF(N313="nulová",J313,0)</f>
        <v>0</v>
      </c>
      <c r="BJ313" s="17" t="s">
        <v>75</v>
      </c>
      <c r="BK313" s="139">
        <f>ROUND(I313*H313,2)</f>
        <v>23488.52</v>
      </c>
      <c r="BL313" s="17" t="s">
        <v>146</v>
      </c>
      <c r="BM313" s="138" t="s">
        <v>383</v>
      </c>
    </row>
    <row r="314" spans="2:65" s="1" customFormat="1" x14ac:dyDescent="0.2">
      <c r="B314" s="29"/>
      <c r="D314" s="140" t="s">
        <v>147</v>
      </c>
      <c r="F314" s="141" t="s">
        <v>807</v>
      </c>
      <c r="L314" s="29"/>
      <c r="M314" s="142"/>
      <c r="T314" s="49"/>
      <c r="AT314" s="17" t="s">
        <v>147</v>
      </c>
      <c r="AU314" s="17" t="s">
        <v>77</v>
      </c>
    </row>
    <row r="315" spans="2:65" s="12" customFormat="1" x14ac:dyDescent="0.2">
      <c r="B315" s="143"/>
      <c r="D315" s="144" t="s">
        <v>149</v>
      </c>
      <c r="E315" s="145" t="s">
        <v>3</v>
      </c>
      <c r="F315" s="146" t="s">
        <v>781</v>
      </c>
      <c r="H315" s="147">
        <v>48.53</v>
      </c>
      <c r="L315" s="143"/>
      <c r="M315" s="148"/>
      <c r="T315" s="149"/>
      <c r="AT315" s="145" t="s">
        <v>149</v>
      </c>
      <c r="AU315" s="145" t="s">
        <v>77</v>
      </c>
      <c r="AV315" s="12" t="s">
        <v>77</v>
      </c>
      <c r="AW315" s="12" t="s">
        <v>30</v>
      </c>
      <c r="AX315" s="12" t="s">
        <v>68</v>
      </c>
      <c r="AY315" s="145" t="s">
        <v>139</v>
      </c>
    </row>
    <row r="316" spans="2:65" s="13" customFormat="1" x14ac:dyDescent="0.2">
      <c r="B316" s="150"/>
      <c r="D316" s="144" t="s">
        <v>149</v>
      </c>
      <c r="E316" s="151" t="s">
        <v>3</v>
      </c>
      <c r="F316" s="152" t="s">
        <v>151</v>
      </c>
      <c r="H316" s="153">
        <v>48.53</v>
      </c>
      <c r="L316" s="150"/>
      <c r="M316" s="154"/>
      <c r="T316" s="155"/>
      <c r="AT316" s="151" t="s">
        <v>149</v>
      </c>
      <c r="AU316" s="151" t="s">
        <v>77</v>
      </c>
      <c r="AV316" s="13" t="s">
        <v>146</v>
      </c>
      <c r="AW316" s="13" t="s">
        <v>30</v>
      </c>
      <c r="AX316" s="13" t="s">
        <v>75</v>
      </c>
      <c r="AY316" s="151" t="s">
        <v>139</v>
      </c>
    </row>
    <row r="317" spans="2:65" s="1" customFormat="1" ht="44.25" customHeight="1" x14ac:dyDescent="0.2">
      <c r="B317" s="127"/>
      <c r="C317" s="128" t="s">
        <v>406</v>
      </c>
      <c r="D317" s="128" t="s">
        <v>141</v>
      </c>
      <c r="E317" s="129" t="s">
        <v>376</v>
      </c>
      <c r="F317" s="130" t="s">
        <v>377</v>
      </c>
      <c r="G317" s="131" t="s">
        <v>144</v>
      </c>
      <c r="H317" s="132">
        <v>7.3140000000000001</v>
      </c>
      <c r="I317" s="133">
        <v>594</v>
      </c>
      <c r="J317" s="133">
        <f>ROUND(I317*H317,2)</f>
        <v>4344.5200000000004</v>
      </c>
      <c r="K317" s="130" t="s">
        <v>145</v>
      </c>
      <c r="L317" s="29"/>
      <c r="M317" s="134" t="s">
        <v>3</v>
      </c>
      <c r="N317" s="135" t="s">
        <v>39</v>
      </c>
      <c r="O317" s="136">
        <v>7.0999999999999994E-2</v>
      </c>
      <c r="P317" s="136">
        <f>O317*H317</f>
        <v>0.51929399999999992</v>
      </c>
      <c r="Q317" s="136">
        <v>0.12966</v>
      </c>
      <c r="R317" s="136">
        <f>Q317*H317</f>
        <v>0.94833323999999997</v>
      </c>
      <c r="S317" s="136">
        <v>0</v>
      </c>
      <c r="T317" s="137">
        <f>S317*H317</f>
        <v>0</v>
      </c>
      <c r="AR317" s="138" t="s">
        <v>146</v>
      </c>
      <c r="AT317" s="138" t="s">
        <v>141</v>
      </c>
      <c r="AU317" s="138" t="s">
        <v>77</v>
      </c>
      <c r="AY317" s="17" t="s">
        <v>139</v>
      </c>
      <c r="BE317" s="139">
        <f>IF(N317="základní",J317,0)</f>
        <v>4344.5200000000004</v>
      </c>
      <c r="BF317" s="139">
        <f>IF(N317="snížená",J317,0)</f>
        <v>0</v>
      </c>
      <c r="BG317" s="139">
        <f>IF(N317="zákl. přenesená",J317,0)</f>
        <v>0</v>
      </c>
      <c r="BH317" s="139">
        <f>IF(N317="sníž. přenesená",J317,0)</f>
        <v>0</v>
      </c>
      <c r="BI317" s="139">
        <f>IF(N317="nulová",J317,0)</f>
        <v>0</v>
      </c>
      <c r="BJ317" s="17" t="s">
        <v>75</v>
      </c>
      <c r="BK317" s="139">
        <f>ROUND(I317*H317,2)</f>
        <v>4344.5200000000004</v>
      </c>
      <c r="BL317" s="17" t="s">
        <v>146</v>
      </c>
      <c r="BM317" s="138" t="s">
        <v>393</v>
      </c>
    </row>
    <row r="318" spans="2:65" s="1" customFormat="1" x14ac:dyDescent="0.2">
      <c r="B318" s="29"/>
      <c r="D318" s="140" t="s">
        <v>147</v>
      </c>
      <c r="F318" s="141" t="s">
        <v>379</v>
      </c>
      <c r="L318" s="29"/>
      <c r="M318" s="142"/>
      <c r="T318" s="49"/>
      <c r="AT318" s="17" t="s">
        <v>147</v>
      </c>
      <c r="AU318" s="17" t="s">
        <v>77</v>
      </c>
    </row>
    <row r="319" spans="2:65" s="12" customFormat="1" ht="30.6" x14ac:dyDescent="0.2">
      <c r="B319" s="143"/>
      <c r="D319" s="144" t="s">
        <v>149</v>
      </c>
      <c r="E319" s="145" t="s">
        <v>3</v>
      </c>
      <c r="F319" s="146" t="s">
        <v>716</v>
      </c>
      <c r="H319" s="147"/>
      <c r="L319" s="143"/>
      <c r="M319" s="148"/>
      <c r="T319" s="149"/>
      <c r="AT319" s="145" t="s">
        <v>149</v>
      </c>
      <c r="AU319" s="145" t="s">
        <v>77</v>
      </c>
      <c r="AV319" s="12" t="s">
        <v>77</v>
      </c>
      <c r="AW319" s="12" t="s">
        <v>30</v>
      </c>
      <c r="AX319" s="12" t="s">
        <v>68</v>
      </c>
      <c r="AY319" s="145" t="s">
        <v>139</v>
      </c>
    </row>
    <row r="320" spans="2:65" s="13" customFormat="1" x14ac:dyDescent="0.2">
      <c r="B320" s="150"/>
      <c r="D320" s="144" t="s">
        <v>149</v>
      </c>
      <c r="E320" s="151" t="s">
        <v>3</v>
      </c>
      <c r="F320" s="152" t="s">
        <v>151</v>
      </c>
      <c r="H320" s="153">
        <v>7.3140000000000001</v>
      </c>
      <c r="L320" s="150"/>
      <c r="M320" s="154"/>
      <c r="T320" s="155"/>
      <c r="AT320" s="151" t="s">
        <v>149</v>
      </c>
      <c r="AU320" s="151" t="s">
        <v>77</v>
      </c>
      <c r="AV320" s="13" t="s">
        <v>146</v>
      </c>
      <c r="AW320" s="13" t="s">
        <v>30</v>
      </c>
      <c r="AX320" s="13" t="s">
        <v>75</v>
      </c>
      <c r="AY320" s="151" t="s">
        <v>139</v>
      </c>
    </row>
    <row r="321" spans="2:65" s="1" customFormat="1" ht="44.25" customHeight="1" x14ac:dyDescent="0.2">
      <c r="B321" s="127"/>
      <c r="C321" s="128" t="s">
        <v>261</v>
      </c>
      <c r="D321" s="128" t="s">
        <v>141</v>
      </c>
      <c r="E321" s="129" t="s">
        <v>808</v>
      </c>
      <c r="F321" s="130" t="s">
        <v>809</v>
      </c>
      <c r="G321" s="131" t="s">
        <v>144</v>
      </c>
      <c r="H321" s="132">
        <v>48.53</v>
      </c>
      <c r="I321" s="133">
        <v>873</v>
      </c>
      <c r="J321" s="133">
        <f>ROUND(I321*H321,2)</f>
        <v>42366.69</v>
      </c>
      <c r="K321" s="130" t="s">
        <v>145</v>
      </c>
      <c r="L321" s="29"/>
      <c r="M321" s="134" t="s">
        <v>3</v>
      </c>
      <c r="N321" s="135" t="s">
        <v>39</v>
      </c>
      <c r="O321" s="136">
        <v>0.1</v>
      </c>
      <c r="P321" s="136">
        <f>O321*H321</f>
        <v>4.8530000000000006</v>
      </c>
      <c r="Q321" s="136">
        <v>0.20746000000000001</v>
      </c>
      <c r="R321" s="136">
        <f>Q321*H321</f>
        <v>10.0680338</v>
      </c>
      <c r="S321" s="136">
        <v>0</v>
      </c>
      <c r="T321" s="137">
        <f>S321*H321</f>
        <v>0</v>
      </c>
      <c r="AR321" s="138" t="s">
        <v>146</v>
      </c>
      <c r="AT321" s="138" t="s">
        <v>141</v>
      </c>
      <c r="AU321" s="138" t="s">
        <v>77</v>
      </c>
      <c r="AY321" s="17" t="s">
        <v>139</v>
      </c>
      <c r="BE321" s="139">
        <f>IF(N321="základní",J321,0)</f>
        <v>42366.69</v>
      </c>
      <c r="BF321" s="139">
        <f>IF(N321="snížená",J321,0)</f>
        <v>0</v>
      </c>
      <c r="BG321" s="139">
        <f>IF(N321="zákl. přenesená",J321,0)</f>
        <v>0</v>
      </c>
      <c r="BH321" s="139">
        <f>IF(N321="sníž. přenesená",J321,0)</f>
        <v>0</v>
      </c>
      <c r="BI321" s="139">
        <f>IF(N321="nulová",J321,0)</f>
        <v>0</v>
      </c>
      <c r="BJ321" s="17" t="s">
        <v>75</v>
      </c>
      <c r="BK321" s="139">
        <f>ROUND(I321*H321,2)</f>
        <v>42366.69</v>
      </c>
      <c r="BL321" s="17" t="s">
        <v>146</v>
      </c>
      <c r="BM321" s="138" t="s">
        <v>397</v>
      </c>
    </row>
    <row r="322" spans="2:65" s="1" customFormat="1" x14ac:dyDescent="0.2">
      <c r="B322" s="29"/>
      <c r="D322" s="140" t="s">
        <v>147</v>
      </c>
      <c r="F322" s="141" t="s">
        <v>810</v>
      </c>
      <c r="L322" s="29"/>
      <c r="M322" s="142"/>
      <c r="T322" s="49"/>
      <c r="AT322" s="17" t="s">
        <v>147</v>
      </c>
      <c r="AU322" s="17" t="s">
        <v>77</v>
      </c>
    </row>
    <row r="323" spans="2:65" s="1" customFormat="1" ht="55.5" customHeight="1" x14ac:dyDescent="0.2">
      <c r="B323" s="127"/>
      <c r="C323" s="128" t="s">
        <v>416</v>
      </c>
      <c r="D323" s="128" t="s">
        <v>141</v>
      </c>
      <c r="E323" s="129" t="s">
        <v>381</v>
      </c>
      <c r="F323" s="130" t="s">
        <v>382</v>
      </c>
      <c r="G323" s="131" t="s">
        <v>144</v>
      </c>
      <c r="H323" s="132">
        <v>19.329999999999998</v>
      </c>
      <c r="I323" s="133">
        <v>640</v>
      </c>
      <c r="J323" s="133">
        <f>ROUND(I323*H323,2)</f>
        <v>12371.2</v>
      </c>
      <c r="K323" s="130" t="s">
        <v>145</v>
      </c>
      <c r="L323" s="29"/>
      <c r="M323" s="134" t="s">
        <v>3</v>
      </c>
      <c r="N323" s="135" t="s">
        <v>39</v>
      </c>
      <c r="O323" s="136">
        <v>1.1060000000000001</v>
      </c>
      <c r="P323" s="136">
        <f>O323*H323</f>
        <v>21.378979999999999</v>
      </c>
      <c r="Q323" s="136">
        <v>0.1837</v>
      </c>
      <c r="R323" s="136">
        <f>Q323*H323</f>
        <v>3.5509209999999998</v>
      </c>
      <c r="S323" s="136">
        <v>0</v>
      </c>
      <c r="T323" s="137">
        <f>S323*H323</f>
        <v>0</v>
      </c>
      <c r="AR323" s="138" t="s">
        <v>146</v>
      </c>
      <c r="AT323" s="138" t="s">
        <v>141</v>
      </c>
      <c r="AU323" s="138" t="s">
        <v>77</v>
      </c>
      <c r="AY323" s="17" t="s">
        <v>139</v>
      </c>
      <c r="BE323" s="139">
        <f>IF(N323="základní",J323,0)</f>
        <v>12371.2</v>
      </c>
      <c r="BF323" s="139">
        <f>IF(N323="snížená",J323,0)</f>
        <v>0</v>
      </c>
      <c r="BG323" s="139">
        <f>IF(N323="zákl. přenesená",J323,0)</f>
        <v>0</v>
      </c>
      <c r="BH323" s="139">
        <f>IF(N323="sníž. přenesená",J323,0)</f>
        <v>0</v>
      </c>
      <c r="BI323" s="139">
        <f>IF(N323="nulová",J323,0)</f>
        <v>0</v>
      </c>
      <c r="BJ323" s="17" t="s">
        <v>75</v>
      </c>
      <c r="BK323" s="139">
        <f>ROUND(I323*H323,2)</f>
        <v>12371.2</v>
      </c>
      <c r="BL323" s="17" t="s">
        <v>146</v>
      </c>
      <c r="BM323" s="138" t="s">
        <v>811</v>
      </c>
    </row>
    <row r="324" spans="2:65" s="1" customFormat="1" x14ac:dyDescent="0.2">
      <c r="B324" s="29"/>
      <c r="D324" s="140" t="s">
        <v>147</v>
      </c>
      <c r="F324" s="141" t="s">
        <v>384</v>
      </c>
      <c r="L324" s="29"/>
      <c r="M324" s="142"/>
      <c r="T324" s="49"/>
      <c r="AT324" s="17" t="s">
        <v>147</v>
      </c>
      <c r="AU324" s="17" t="s">
        <v>77</v>
      </c>
    </row>
    <row r="325" spans="2:65" s="12" customFormat="1" x14ac:dyDescent="0.2">
      <c r="B325" s="143"/>
      <c r="D325" s="144" t="s">
        <v>149</v>
      </c>
      <c r="E325" s="145" t="s">
        <v>3</v>
      </c>
      <c r="F325" s="146" t="s">
        <v>784</v>
      </c>
      <c r="H325" s="147">
        <v>19.329999999999998</v>
      </c>
      <c r="L325" s="143"/>
      <c r="M325" s="148"/>
      <c r="T325" s="149"/>
      <c r="AT325" s="145" t="s">
        <v>149</v>
      </c>
      <c r="AU325" s="145" t="s">
        <v>77</v>
      </c>
      <c r="AV325" s="12" t="s">
        <v>77</v>
      </c>
      <c r="AW325" s="12" t="s">
        <v>30</v>
      </c>
      <c r="AX325" s="12" t="s">
        <v>75</v>
      </c>
      <c r="AY325" s="145" t="s">
        <v>139</v>
      </c>
    </row>
    <row r="326" spans="2:65" s="1" customFormat="1" ht="16.5" customHeight="1" x14ac:dyDescent="0.2">
      <c r="B326" s="127"/>
      <c r="C326" s="161" t="s">
        <v>265</v>
      </c>
      <c r="D326" s="161" t="s">
        <v>287</v>
      </c>
      <c r="E326" s="162" t="s">
        <v>385</v>
      </c>
      <c r="F326" s="163" t="s">
        <v>386</v>
      </c>
      <c r="G326" s="164" t="s">
        <v>144</v>
      </c>
      <c r="H326" s="165">
        <v>19.716999999999999</v>
      </c>
      <c r="I326" s="166">
        <v>1279</v>
      </c>
      <c r="J326" s="166">
        <f>ROUND(I326*H326,2)</f>
        <v>25218.04</v>
      </c>
      <c r="K326" s="163" t="s">
        <v>145</v>
      </c>
      <c r="L326" s="167"/>
      <c r="M326" s="168" t="s">
        <v>3</v>
      </c>
      <c r="N326" s="169" t="s">
        <v>39</v>
      </c>
      <c r="O326" s="136">
        <v>0</v>
      </c>
      <c r="P326" s="136">
        <f>O326*H326</f>
        <v>0</v>
      </c>
      <c r="Q326" s="136">
        <v>0.222</v>
      </c>
      <c r="R326" s="136">
        <f>Q326*H326</f>
        <v>4.3771740000000001</v>
      </c>
      <c r="S326" s="136">
        <v>0</v>
      </c>
      <c r="T326" s="137">
        <f>S326*H326</f>
        <v>0</v>
      </c>
      <c r="AR326" s="138" t="s">
        <v>165</v>
      </c>
      <c r="AT326" s="138" t="s">
        <v>287</v>
      </c>
      <c r="AU326" s="138" t="s">
        <v>77</v>
      </c>
      <c r="AY326" s="17" t="s">
        <v>139</v>
      </c>
      <c r="BE326" s="139">
        <f>IF(N326="základní",J326,0)</f>
        <v>25218.04</v>
      </c>
      <c r="BF326" s="139">
        <f>IF(N326="snížená",J326,0)</f>
        <v>0</v>
      </c>
      <c r="BG326" s="139">
        <f>IF(N326="zákl. přenesená",J326,0)</f>
        <v>0</v>
      </c>
      <c r="BH326" s="139">
        <f>IF(N326="sníž. přenesená",J326,0)</f>
        <v>0</v>
      </c>
      <c r="BI326" s="139">
        <f>IF(N326="nulová",J326,0)</f>
        <v>0</v>
      </c>
      <c r="BJ326" s="17" t="s">
        <v>75</v>
      </c>
      <c r="BK326" s="139">
        <f>ROUND(I326*H326,2)</f>
        <v>25218.04</v>
      </c>
      <c r="BL326" s="17" t="s">
        <v>146</v>
      </c>
      <c r="BM326" s="138" t="s">
        <v>812</v>
      </c>
    </row>
    <row r="327" spans="2:65" s="12" customFormat="1" x14ac:dyDescent="0.2">
      <c r="B327" s="143"/>
      <c r="D327" s="144" t="s">
        <v>149</v>
      </c>
      <c r="F327" s="146" t="s">
        <v>813</v>
      </c>
      <c r="H327" s="147">
        <v>19.716999999999999</v>
      </c>
      <c r="L327" s="143"/>
      <c r="M327" s="148"/>
      <c r="T327" s="149"/>
      <c r="AT327" s="145" t="s">
        <v>149</v>
      </c>
      <c r="AU327" s="145" t="s">
        <v>77</v>
      </c>
      <c r="AV327" s="12" t="s">
        <v>77</v>
      </c>
      <c r="AW327" s="12" t="s">
        <v>4</v>
      </c>
      <c r="AX327" s="12" t="s">
        <v>75</v>
      </c>
      <c r="AY327" s="145" t="s">
        <v>139</v>
      </c>
    </row>
    <row r="328" spans="2:65" s="1" customFormat="1" ht="78" customHeight="1" x14ac:dyDescent="0.2">
      <c r="B328" s="127"/>
      <c r="C328" s="128" t="s">
        <v>429</v>
      </c>
      <c r="D328" s="128" t="s">
        <v>141</v>
      </c>
      <c r="E328" s="129" t="s">
        <v>391</v>
      </c>
      <c r="F328" s="130" t="s">
        <v>392</v>
      </c>
      <c r="G328" s="131" t="s">
        <v>144</v>
      </c>
      <c r="H328" s="132"/>
      <c r="I328" s="133">
        <v>306</v>
      </c>
      <c r="J328" s="133">
        <f>ROUND(I328*H328,2)</f>
        <v>0</v>
      </c>
      <c r="K328" s="130" t="s">
        <v>145</v>
      </c>
      <c r="L328" s="29"/>
      <c r="M328" s="134" t="s">
        <v>3</v>
      </c>
      <c r="N328" s="135" t="s">
        <v>39</v>
      </c>
      <c r="O328" s="136">
        <v>0.53</v>
      </c>
      <c r="P328" s="136">
        <f>O328*H328</f>
        <v>0</v>
      </c>
      <c r="Q328" s="136">
        <v>8.9219999999999994E-2</v>
      </c>
      <c r="R328" s="136">
        <f>Q328*H328</f>
        <v>0</v>
      </c>
      <c r="S328" s="136">
        <v>0</v>
      </c>
      <c r="T328" s="137">
        <f>S328*H328</f>
        <v>0</v>
      </c>
      <c r="AR328" s="138" t="s">
        <v>146</v>
      </c>
      <c r="AT328" s="138" t="s">
        <v>141</v>
      </c>
      <c r="AU328" s="138" t="s">
        <v>77</v>
      </c>
      <c r="AY328" s="17" t="s">
        <v>139</v>
      </c>
      <c r="BE328" s="139">
        <f>IF(N328="základní",J328,0)</f>
        <v>0</v>
      </c>
      <c r="BF328" s="139">
        <f>IF(N328="snížená",J328,0)</f>
        <v>0</v>
      </c>
      <c r="BG328" s="139">
        <f>IF(N328="zákl. přenesená",J328,0)</f>
        <v>0</v>
      </c>
      <c r="BH328" s="139">
        <f>IF(N328="sníž. přenesená",J328,0)</f>
        <v>0</v>
      </c>
      <c r="BI328" s="139">
        <f>IF(N328="nulová",J328,0)</f>
        <v>0</v>
      </c>
      <c r="BJ328" s="17" t="s">
        <v>75</v>
      </c>
      <c r="BK328" s="139">
        <f>ROUND(I328*H328,2)</f>
        <v>0</v>
      </c>
      <c r="BL328" s="17" t="s">
        <v>146</v>
      </c>
      <c r="BM328" s="138" t="s">
        <v>401</v>
      </c>
    </row>
    <row r="329" spans="2:65" s="1" customFormat="1" x14ac:dyDescent="0.2">
      <c r="B329" s="29"/>
      <c r="D329" s="140" t="s">
        <v>147</v>
      </c>
      <c r="F329" s="141" t="s">
        <v>394</v>
      </c>
      <c r="L329" s="29"/>
      <c r="M329" s="142"/>
      <c r="T329" s="49"/>
      <c r="AT329" s="17" t="s">
        <v>147</v>
      </c>
      <c r="AU329" s="17" t="s">
        <v>77</v>
      </c>
    </row>
    <row r="330" spans="2:65" s="12" customFormat="1" ht="20.399999999999999" x14ac:dyDescent="0.2">
      <c r="B330" s="143"/>
      <c r="D330" s="144" t="s">
        <v>149</v>
      </c>
      <c r="E330" s="145" t="s">
        <v>3</v>
      </c>
      <c r="F330" s="146" t="s">
        <v>779</v>
      </c>
      <c r="H330" s="147"/>
      <c r="L330" s="143"/>
      <c r="M330" s="148"/>
      <c r="T330" s="149"/>
      <c r="AT330" s="145" t="s">
        <v>149</v>
      </c>
      <c r="AU330" s="145" t="s">
        <v>77</v>
      </c>
      <c r="AV330" s="12" t="s">
        <v>77</v>
      </c>
      <c r="AW330" s="12" t="s">
        <v>30</v>
      </c>
      <c r="AX330" s="12" t="s">
        <v>68</v>
      </c>
      <c r="AY330" s="145" t="s">
        <v>139</v>
      </c>
    </row>
    <row r="331" spans="2:65" s="12" customFormat="1" ht="20.399999999999999" x14ac:dyDescent="0.2">
      <c r="B331" s="143"/>
      <c r="D331" s="144" t="s">
        <v>149</v>
      </c>
      <c r="E331" s="145" t="s">
        <v>3</v>
      </c>
      <c r="F331" s="146" t="s">
        <v>780</v>
      </c>
      <c r="H331" s="147"/>
      <c r="L331" s="143"/>
      <c r="M331" s="148"/>
      <c r="T331" s="149"/>
      <c r="AT331" s="145" t="s">
        <v>149</v>
      </c>
      <c r="AU331" s="145" t="s">
        <v>77</v>
      </c>
      <c r="AV331" s="12" t="s">
        <v>77</v>
      </c>
      <c r="AW331" s="12" t="s">
        <v>30</v>
      </c>
      <c r="AX331" s="12" t="s">
        <v>68</v>
      </c>
      <c r="AY331" s="145" t="s">
        <v>139</v>
      </c>
    </row>
    <row r="332" spans="2:65" s="13" customFormat="1" x14ac:dyDescent="0.2">
      <c r="B332" s="150"/>
      <c r="D332" s="144" t="s">
        <v>149</v>
      </c>
      <c r="E332" s="151" t="s">
        <v>3</v>
      </c>
      <c r="F332" s="152" t="s">
        <v>151</v>
      </c>
      <c r="H332" s="153"/>
      <c r="L332" s="150"/>
      <c r="M332" s="154"/>
      <c r="T332" s="155"/>
      <c r="AT332" s="151" t="s">
        <v>149</v>
      </c>
      <c r="AU332" s="151" t="s">
        <v>77</v>
      </c>
      <c r="AV332" s="13" t="s">
        <v>146</v>
      </c>
      <c r="AW332" s="13" t="s">
        <v>30</v>
      </c>
      <c r="AX332" s="13" t="s">
        <v>75</v>
      </c>
      <c r="AY332" s="151" t="s">
        <v>139</v>
      </c>
    </row>
    <row r="333" spans="2:65" s="1" customFormat="1" ht="16.5" customHeight="1" x14ac:dyDescent="0.2">
      <c r="B333" s="127"/>
      <c r="C333" s="161" t="s">
        <v>270</v>
      </c>
      <c r="D333" s="161" t="s">
        <v>287</v>
      </c>
      <c r="E333" s="162" t="s">
        <v>395</v>
      </c>
      <c r="F333" s="163" t="s">
        <v>396</v>
      </c>
      <c r="G333" s="164" t="s">
        <v>144</v>
      </c>
      <c r="H333" s="165"/>
      <c r="I333" s="166">
        <v>341</v>
      </c>
      <c r="J333" s="166">
        <f>ROUND(I333*H333,2)</f>
        <v>0</v>
      </c>
      <c r="K333" s="163" t="s">
        <v>145</v>
      </c>
      <c r="L333" s="167"/>
      <c r="M333" s="168" t="s">
        <v>3</v>
      </c>
      <c r="N333" s="169" t="s">
        <v>39</v>
      </c>
      <c r="O333" s="136">
        <v>0</v>
      </c>
      <c r="P333" s="136">
        <f>O333*H333</f>
        <v>0</v>
      </c>
      <c r="Q333" s="136">
        <v>0.113</v>
      </c>
      <c r="R333" s="136">
        <f>Q333*H333</f>
        <v>0</v>
      </c>
      <c r="S333" s="136">
        <v>0</v>
      </c>
      <c r="T333" s="137">
        <f>S333*H333</f>
        <v>0</v>
      </c>
      <c r="AR333" s="138" t="s">
        <v>165</v>
      </c>
      <c r="AT333" s="138" t="s">
        <v>287</v>
      </c>
      <c r="AU333" s="138" t="s">
        <v>77</v>
      </c>
      <c r="AY333" s="17" t="s">
        <v>139</v>
      </c>
      <c r="BE333" s="139">
        <f>IF(N333="základní",J333,0)</f>
        <v>0</v>
      </c>
      <c r="BF333" s="139">
        <f>IF(N333="snížená",J333,0)</f>
        <v>0</v>
      </c>
      <c r="BG333" s="139">
        <f>IF(N333="zákl. přenesená",J333,0)</f>
        <v>0</v>
      </c>
      <c r="BH333" s="139">
        <f>IF(N333="sníž. přenesená",J333,0)</f>
        <v>0</v>
      </c>
      <c r="BI333" s="139">
        <f>IF(N333="nulová",J333,0)</f>
        <v>0</v>
      </c>
      <c r="BJ333" s="17" t="s">
        <v>75</v>
      </c>
      <c r="BK333" s="139">
        <f>ROUND(I333*H333,2)</f>
        <v>0</v>
      </c>
      <c r="BL333" s="17" t="s">
        <v>146</v>
      </c>
      <c r="BM333" s="138" t="s">
        <v>405</v>
      </c>
    </row>
    <row r="334" spans="2:65" s="12" customFormat="1" ht="20.399999999999999" x14ac:dyDescent="0.2">
      <c r="B334" s="143"/>
      <c r="D334" s="144" t="s">
        <v>149</v>
      </c>
      <c r="E334" s="145" t="s">
        <v>3</v>
      </c>
      <c r="F334" s="146" t="s">
        <v>779</v>
      </c>
      <c r="H334" s="147"/>
      <c r="L334" s="143"/>
      <c r="M334" s="148"/>
      <c r="T334" s="149"/>
      <c r="AT334" s="145" t="s">
        <v>149</v>
      </c>
      <c r="AU334" s="145" t="s">
        <v>77</v>
      </c>
      <c r="AV334" s="12" t="s">
        <v>77</v>
      </c>
      <c r="AW334" s="12" t="s">
        <v>30</v>
      </c>
      <c r="AX334" s="12" t="s">
        <v>68</v>
      </c>
      <c r="AY334" s="145" t="s">
        <v>139</v>
      </c>
    </row>
    <row r="335" spans="2:65" s="13" customFormat="1" x14ac:dyDescent="0.2">
      <c r="B335" s="150"/>
      <c r="D335" s="144" t="s">
        <v>149</v>
      </c>
      <c r="E335" s="151" t="s">
        <v>3</v>
      </c>
      <c r="F335" s="152" t="s">
        <v>151</v>
      </c>
      <c r="H335" s="153"/>
      <c r="L335" s="150"/>
      <c r="M335" s="154"/>
      <c r="T335" s="155"/>
      <c r="AT335" s="151" t="s">
        <v>149</v>
      </c>
      <c r="AU335" s="151" t="s">
        <v>77</v>
      </c>
      <c r="AV335" s="13" t="s">
        <v>146</v>
      </c>
      <c r="AW335" s="13" t="s">
        <v>30</v>
      </c>
      <c r="AX335" s="13" t="s">
        <v>75</v>
      </c>
      <c r="AY335" s="151" t="s">
        <v>139</v>
      </c>
    </row>
    <row r="336" spans="2:65" s="1" customFormat="1" ht="24.15" customHeight="1" x14ac:dyDescent="0.2">
      <c r="B336" s="127"/>
      <c r="C336" s="161" t="s">
        <v>438</v>
      </c>
      <c r="D336" s="161" t="s">
        <v>287</v>
      </c>
      <c r="E336" s="162" t="s">
        <v>814</v>
      </c>
      <c r="F336" s="163" t="s">
        <v>815</v>
      </c>
      <c r="G336" s="164" t="s">
        <v>144</v>
      </c>
      <c r="H336" s="165"/>
      <c r="I336" s="166">
        <v>605</v>
      </c>
      <c r="J336" s="166">
        <f>ROUND(I336*H336,2)</f>
        <v>0</v>
      </c>
      <c r="K336" s="163" t="s">
        <v>145</v>
      </c>
      <c r="L336" s="167"/>
      <c r="M336" s="168" t="s">
        <v>3</v>
      </c>
      <c r="N336" s="169" t="s">
        <v>39</v>
      </c>
      <c r="O336" s="136">
        <v>0</v>
      </c>
      <c r="P336" s="136">
        <f>O336*H336</f>
        <v>0</v>
      </c>
      <c r="Q336" s="136">
        <v>0.13100000000000001</v>
      </c>
      <c r="R336" s="136">
        <f>Q336*H336</f>
        <v>0</v>
      </c>
      <c r="S336" s="136">
        <v>0</v>
      </c>
      <c r="T336" s="137">
        <f>S336*H336</f>
        <v>0</v>
      </c>
      <c r="AR336" s="138" t="s">
        <v>165</v>
      </c>
      <c r="AT336" s="138" t="s">
        <v>287</v>
      </c>
      <c r="AU336" s="138" t="s">
        <v>77</v>
      </c>
      <c r="AY336" s="17" t="s">
        <v>139</v>
      </c>
      <c r="BE336" s="139">
        <f>IF(N336="základní",J336,0)</f>
        <v>0</v>
      </c>
      <c r="BF336" s="139">
        <f>IF(N336="snížená",J336,0)</f>
        <v>0</v>
      </c>
      <c r="BG336" s="139">
        <f>IF(N336="zákl. přenesená",J336,0)</f>
        <v>0</v>
      </c>
      <c r="BH336" s="139">
        <f>IF(N336="sníž. přenesená",J336,0)</f>
        <v>0</v>
      </c>
      <c r="BI336" s="139">
        <f>IF(N336="nulová",J336,0)</f>
        <v>0</v>
      </c>
      <c r="BJ336" s="17" t="s">
        <v>75</v>
      </c>
      <c r="BK336" s="139">
        <f>ROUND(I336*H336,2)</f>
        <v>0</v>
      </c>
      <c r="BL336" s="17" t="s">
        <v>146</v>
      </c>
      <c r="BM336" s="138" t="s">
        <v>409</v>
      </c>
    </row>
    <row r="337" spans="2:65" s="12" customFormat="1" ht="20.399999999999999" x14ac:dyDescent="0.2">
      <c r="B337" s="143"/>
      <c r="D337" s="144" t="s">
        <v>149</v>
      </c>
      <c r="E337" s="145" t="s">
        <v>3</v>
      </c>
      <c r="F337" s="146" t="s">
        <v>780</v>
      </c>
      <c r="H337" s="147"/>
      <c r="L337" s="143"/>
      <c r="M337" s="148"/>
      <c r="T337" s="149"/>
      <c r="AT337" s="145" t="s">
        <v>149</v>
      </c>
      <c r="AU337" s="145" t="s">
        <v>77</v>
      </c>
      <c r="AV337" s="12" t="s">
        <v>77</v>
      </c>
      <c r="AW337" s="12" t="s">
        <v>30</v>
      </c>
      <c r="AX337" s="12" t="s">
        <v>68</v>
      </c>
      <c r="AY337" s="145" t="s">
        <v>139</v>
      </c>
    </row>
    <row r="338" spans="2:65" s="13" customFormat="1" x14ac:dyDescent="0.2">
      <c r="B338" s="150"/>
      <c r="D338" s="144" t="s">
        <v>149</v>
      </c>
      <c r="E338" s="151" t="s">
        <v>3</v>
      </c>
      <c r="F338" s="152" t="s">
        <v>151</v>
      </c>
      <c r="H338" s="153"/>
      <c r="L338" s="150"/>
      <c r="M338" s="154"/>
      <c r="T338" s="155"/>
      <c r="AT338" s="151" t="s">
        <v>149</v>
      </c>
      <c r="AU338" s="151" t="s">
        <v>77</v>
      </c>
      <c r="AV338" s="13" t="s">
        <v>146</v>
      </c>
      <c r="AW338" s="13" t="s">
        <v>30</v>
      </c>
      <c r="AX338" s="13" t="s">
        <v>75</v>
      </c>
      <c r="AY338" s="151" t="s">
        <v>139</v>
      </c>
    </row>
    <row r="339" spans="2:65" s="1" customFormat="1" ht="78" customHeight="1" x14ac:dyDescent="0.2">
      <c r="B339" s="127"/>
      <c r="C339" s="128" t="s">
        <v>276</v>
      </c>
      <c r="D339" s="128" t="s">
        <v>141</v>
      </c>
      <c r="E339" s="129" t="s">
        <v>399</v>
      </c>
      <c r="F339" s="130" t="s">
        <v>400</v>
      </c>
      <c r="G339" s="131" t="s">
        <v>144</v>
      </c>
      <c r="H339" s="132">
        <v>17.3</v>
      </c>
      <c r="I339" s="133">
        <v>416</v>
      </c>
      <c r="J339" s="133">
        <f>ROUND(I339*H339,2)</f>
        <v>7196.8</v>
      </c>
      <c r="K339" s="130" t="s">
        <v>145</v>
      </c>
      <c r="L339" s="29"/>
      <c r="M339" s="134" t="s">
        <v>3</v>
      </c>
      <c r="N339" s="135" t="s">
        <v>39</v>
      </c>
      <c r="O339" s="136">
        <v>0.75700000000000001</v>
      </c>
      <c r="P339" s="136">
        <f>O339*H339</f>
        <v>13.0961</v>
      </c>
      <c r="Q339" s="136">
        <v>0.11162</v>
      </c>
      <c r="R339" s="136">
        <f>Q339*H339</f>
        <v>1.9310260000000001</v>
      </c>
      <c r="S339" s="136">
        <v>0</v>
      </c>
      <c r="T339" s="137">
        <f>S339*H339</f>
        <v>0</v>
      </c>
      <c r="AR339" s="138" t="s">
        <v>146</v>
      </c>
      <c r="AT339" s="138" t="s">
        <v>141</v>
      </c>
      <c r="AU339" s="138" t="s">
        <v>77</v>
      </c>
      <c r="AY339" s="17" t="s">
        <v>139</v>
      </c>
      <c r="BE339" s="139">
        <f>IF(N339="základní",J339,0)</f>
        <v>7196.8</v>
      </c>
      <c r="BF339" s="139">
        <f>IF(N339="snížená",J339,0)</f>
        <v>0</v>
      </c>
      <c r="BG339" s="139">
        <f>IF(N339="zákl. přenesená",J339,0)</f>
        <v>0</v>
      </c>
      <c r="BH339" s="139">
        <f>IF(N339="sníž. přenesená",J339,0)</f>
        <v>0</v>
      </c>
      <c r="BI339" s="139">
        <f>IF(N339="nulová",J339,0)</f>
        <v>0</v>
      </c>
      <c r="BJ339" s="17" t="s">
        <v>75</v>
      </c>
      <c r="BK339" s="139">
        <f>ROUND(I339*H339,2)</f>
        <v>7196.8</v>
      </c>
      <c r="BL339" s="17" t="s">
        <v>146</v>
      </c>
      <c r="BM339" s="138" t="s">
        <v>413</v>
      </c>
    </row>
    <row r="340" spans="2:65" s="1" customFormat="1" x14ac:dyDescent="0.2">
      <c r="B340" s="29"/>
      <c r="D340" s="140" t="s">
        <v>147</v>
      </c>
      <c r="F340" s="141" t="s">
        <v>402</v>
      </c>
      <c r="L340" s="29"/>
      <c r="M340" s="142"/>
      <c r="T340" s="49"/>
      <c r="AT340" s="17" t="s">
        <v>147</v>
      </c>
      <c r="AU340" s="17" t="s">
        <v>77</v>
      </c>
    </row>
    <row r="341" spans="2:65" s="12" customFormat="1" x14ac:dyDescent="0.2">
      <c r="B341" s="143"/>
      <c r="D341" s="144" t="s">
        <v>149</v>
      </c>
      <c r="E341" s="145" t="s">
        <v>3</v>
      </c>
      <c r="F341" s="146" t="s">
        <v>782</v>
      </c>
      <c r="H341" s="147">
        <v>11.2</v>
      </c>
      <c r="L341" s="143"/>
      <c r="M341" s="148"/>
      <c r="T341" s="149"/>
      <c r="AT341" s="145" t="s">
        <v>149</v>
      </c>
      <c r="AU341" s="145" t="s">
        <v>77</v>
      </c>
      <c r="AV341" s="12" t="s">
        <v>77</v>
      </c>
      <c r="AW341" s="12" t="s">
        <v>30</v>
      </c>
      <c r="AX341" s="12" t="s">
        <v>68</v>
      </c>
      <c r="AY341" s="145" t="s">
        <v>139</v>
      </c>
    </row>
    <row r="342" spans="2:65" s="12" customFormat="1" x14ac:dyDescent="0.2">
      <c r="B342" s="143"/>
      <c r="D342" s="144" t="s">
        <v>149</v>
      </c>
      <c r="E342" s="145" t="s">
        <v>3</v>
      </c>
      <c r="F342" s="146" t="s">
        <v>783</v>
      </c>
      <c r="H342" s="147">
        <v>6.1</v>
      </c>
      <c r="L342" s="143"/>
      <c r="M342" s="148"/>
      <c r="T342" s="149"/>
      <c r="AT342" s="145" t="s">
        <v>149</v>
      </c>
      <c r="AU342" s="145" t="s">
        <v>77</v>
      </c>
      <c r="AV342" s="12" t="s">
        <v>77</v>
      </c>
      <c r="AW342" s="12" t="s">
        <v>30</v>
      </c>
      <c r="AX342" s="12" t="s">
        <v>68</v>
      </c>
      <c r="AY342" s="145" t="s">
        <v>139</v>
      </c>
    </row>
    <row r="343" spans="2:65" s="13" customFormat="1" x14ac:dyDescent="0.2">
      <c r="B343" s="150"/>
      <c r="D343" s="144" t="s">
        <v>149</v>
      </c>
      <c r="E343" s="151" t="s">
        <v>3</v>
      </c>
      <c r="F343" s="152" t="s">
        <v>151</v>
      </c>
      <c r="H343" s="153">
        <v>17.3</v>
      </c>
      <c r="L343" s="150"/>
      <c r="M343" s="154"/>
      <c r="T343" s="155"/>
      <c r="AT343" s="151" t="s">
        <v>149</v>
      </c>
      <c r="AU343" s="151" t="s">
        <v>77</v>
      </c>
      <c r="AV343" s="13" t="s">
        <v>146</v>
      </c>
      <c r="AW343" s="13" t="s">
        <v>30</v>
      </c>
      <c r="AX343" s="13" t="s">
        <v>75</v>
      </c>
      <c r="AY343" s="151" t="s">
        <v>139</v>
      </c>
    </row>
    <row r="344" spans="2:65" s="1" customFormat="1" ht="16.5" customHeight="1" x14ac:dyDescent="0.2">
      <c r="B344" s="127"/>
      <c r="C344" s="161" t="s">
        <v>445</v>
      </c>
      <c r="D344" s="161" t="s">
        <v>287</v>
      </c>
      <c r="E344" s="162" t="s">
        <v>403</v>
      </c>
      <c r="F344" s="163" t="s">
        <v>404</v>
      </c>
      <c r="G344" s="164" t="s">
        <v>144</v>
      </c>
      <c r="H344" s="165">
        <v>11.2</v>
      </c>
      <c r="I344" s="166">
        <v>378</v>
      </c>
      <c r="J344" s="166">
        <f>ROUND(I344*H344,2)</f>
        <v>4233.6000000000004</v>
      </c>
      <c r="K344" s="163" t="s">
        <v>145</v>
      </c>
      <c r="L344" s="167"/>
      <c r="M344" s="168" t="s">
        <v>3</v>
      </c>
      <c r="N344" s="169" t="s">
        <v>39</v>
      </c>
      <c r="O344" s="136">
        <v>0</v>
      </c>
      <c r="P344" s="136">
        <f>O344*H344</f>
        <v>0</v>
      </c>
      <c r="Q344" s="136">
        <v>0.152</v>
      </c>
      <c r="R344" s="136">
        <f>Q344*H344</f>
        <v>1.7023999999999999</v>
      </c>
      <c r="S344" s="136">
        <v>0</v>
      </c>
      <c r="T344" s="137">
        <f>S344*H344</f>
        <v>0</v>
      </c>
      <c r="AR344" s="138" t="s">
        <v>165</v>
      </c>
      <c r="AT344" s="138" t="s">
        <v>287</v>
      </c>
      <c r="AU344" s="138" t="s">
        <v>77</v>
      </c>
      <c r="AY344" s="17" t="s">
        <v>139</v>
      </c>
      <c r="BE344" s="139">
        <f>IF(N344="základní",J344,0)</f>
        <v>4233.6000000000004</v>
      </c>
      <c r="BF344" s="139">
        <f>IF(N344="snížená",J344,0)</f>
        <v>0</v>
      </c>
      <c r="BG344" s="139">
        <f>IF(N344="zákl. přenesená",J344,0)</f>
        <v>0</v>
      </c>
      <c r="BH344" s="139">
        <f>IF(N344="sníž. přenesená",J344,0)</f>
        <v>0</v>
      </c>
      <c r="BI344" s="139">
        <f>IF(N344="nulová",J344,0)</f>
        <v>0</v>
      </c>
      <c r="BJ344" s="17" t="s">
        <v>75</v>
      </c>
      <c r="BK344" s="139">
        <f>ROUND(I344*H344,2)</f>
        <v>4233.6000000000004</v>
      </c>
      <c r="BL344" s="17" t="s">
        <v>146</v>
      </c>
      <c r="BM344" s="138" t="s">
        <v>419</v>
      </c>
    </row>
    <row r="345" spans="2:65" s="12" customFormat="1" x14ac:dyDescent="0.2">
      <c r="B345" s="143"/>
      <c r="D345" s="144" t="s">
        <v>149</v>
      </c>
      <c r="E345" s="145" t="s">
        <v>3</v>
      </c>
      <c r="F345" s="146" t="s">
        <v>782</v>
      </c>
      <c r="H345" s="147">
        <v>11.2</v>
      </c>
      <c r="L345" s="143"/>
      <c r="M345" s="148"/>
      <c r="T345" s="149"/>
      <c r="AT345" s="145" t="s">
        <v>149</v>
      </c>
      <c r="AU345" s="145" t="s">
        <v>77</v>
      </c>
      <c r="AV345" s="12" t="s">
        <v>77</v>
      </c>
      <c r="AW345" s="12" t="s">
        <v>30</v>
      </c>
      <c r="AX345" s="12" t="s">
        <v>68</v>
      </c>
      <c r="AY345" s="145" t="s">
        <v>139</v>
      </c>
    </row>
    <row r="346" spans="2:65" s="13" customFormat="1" x14ac:dyDescent="0.2">
      <c r="B346" s="150"/>
      <c r="D346" s="144" t="s">
        <v>149</v>
      </c>
      <c r="E346" s="151" t="s">
        <v>3</v>
      </c>
      <c r="F346" s="152" t="s">
        <v>151</v>
      </c>
      <c r="H346" s="153">
        <v>11.2</v>
      </c>
      <c r="L346" s="150"/>
      <c r="M346" s="154"/>
      <c r="T346" s="155"/>
      <c r="AT346" s="151" t="s">
        <v>149</v>
      </c>
      <c r="AU346" s="151" t="s">
        <v>77</v>
      </c>
      <c r="AV346" s="13" t="s">
        <v>146</v>
      </c>
      <c r="AW346" s="13" t="s">
        <v>30</v>
      </c>
      <c r="AX346" s="13" t="s">
        <v>75</v>
      </c>
      <c r="AY346" s="151" t="s">
        <v>139</v>
      </c>
    </row>
    <row r="347" spans="2:65" s="1" customFormat="1" ht="24.15" customHeight="1" x14ac:dyDescent="0.2">
      <c r="B347" s="127"/>
      <c r="C347" s="161" t="s">
        <v>282</v>
      </c>
      <c r="D347" s="161" t="s">
        <v>287</v>
      </c>
      <c r="E347" s="162" t="s">
        <v>407</v>
      </c>
      <c r="F347" s="163" t="s">
        <v>408</v>
      </c>
      <c r="G347" s="164" t="s">
        <v>144</v>
      </c>
      <c r="H347" s="165">
        <v>6.1</v>
      </c>
      <c r="I347" s="166">
        <v>623</v>
      </c>
      <c r="J347" s="166">
        <f>ROUND(I347*H347,2)</f>
        <v>3800.3</v>
      </c>
      <c r="K347" s="163" t="s">
        <v>145</v>
      </c>
      <c r="L347" s="167"/>
      <c r="M347" s="168" t="s">
        <v>3</v>
      </c>
      <c r="N347" s="169" t="s">
        <v>39</v>
      </c>
      <c r="O347" s="136">
        <v>0</v>
      </c>
      <c r="P347" s="136">
        <f>O347*H347</f>
        <v>0</v>
      </c>
      <c r="Q347" s="136">
        <v>0.17499999999999999</v>
      </c>
      <c r="R347" s="136">
        <f>Q347*H347</f>
        <v>1.0674999999999999</v>
      </c>
      <c r="S347" s="136">
        <v>0</v>
      </c>
      <c r="T347" s="137">
        <f>S347*H347</f>
        <v>0</v>
      </c>
      <c r="AR347" s="138" t="s">
        <v>165</v>
      </c>
      <c r="AT347" s="138" t="s">
        <v>287</v>
      </c>
      <c r="AU347" s="138" t="s">
        <v>77</v>
      </c>
      <c r="AY347" s="17" t="s">
        <v>139</v>
      </c>
      <c r="BE347" s="139">
        <f>IF(N347="základní",J347,0)</f>
        <v>3800.3</v>
      </c>
      <c r="BF347" s="139">
        <f>IF(N347="snížená",J347,0)</f>
        <v>0</v>
      </c>
      <c r="BG347" s="139">
        <f>IF(N347="zákl. přenesená",J347,0)</f>
        <v>0</v>
      </c>
      <c r="BH347" s="139">
        <f>IF(N347="sníž. přenesená",J347,0)</f>
        <v>0</v>
      </c>
      <c r="BI347" s="139">
        <f>IF(N347="nulová",J347,0)</f>
        <v>0</v>
      </c>
      <c r="BJ347" s="17" t="s">
        <v>75</v>
      </c>
      <c r="BK347" s="139">
        <f>ROUND(I347*H347,2)</f>
        <v>3800.3</v>
      </c>
      <c r="BL347" s="17" t="s">
        <v>146</v>
      </c>
      <c r="BM347" s="138" t="s">
        <v>426</v>
      </c>
    </row>
    <row r="348" spans="2:65" s="12" customFormat="1" x14ac:dyDescent="0.2">
      <c r="B348" s="143"/>
      <c r="D348" s="144" t="s">
        <v>149</v>
      </c>
      <c r="E348" s="145" t="s">
        <v>3</v>
      </c>
      <c r="F348" s="146" t="s">
        <v>783</v>
      </c>
      <c r="H348" s="147">
        <v>6.1</v>
      </c>
      <c r="L348" s="143"/>
      <c r="M348" s="148"/>
      <c r="T348" s="149"/>
      <c r="AT348" s="145" t="s">
        <v>149</v>
      </c>
      <c r="AU348" s="145" t="s">
        <v>77</v>
      </c>
      <c r="AV348" s="12" t="s">
        <v>77</v>
      </c>
      <c r="AW348" s="12" t="s">
        <v>30</v>
      </c>
      <c r="AX348" s="12" t="s">
        <v>68</v>
      </c>
      <c r="AY348" s="145" t="s">
        <v>139</v>
      </c>
    </row>
    <row r="349" spans="2:65" s="13" customFormat="1" x14ac:dyDescent="0.2">
      <c r="B349" s="150"/>
      <c r="D349" s="144" t="s">
        <v>149</v>
      </c>
      <c r="E349" s="151" t="s">
        <v>3</v>
      </c>
      <c r="F349" s="152" t="s">
        <v>151</v>
      </c>
      <c r="H349" s="153">
        <v>6.1</v>
      </c>
      <c r="L349" s="150"/>
      <c r="M349" s="154"/>
      <c r="T349" s="155"/>
      <c r="AT349" s="151" t="s">
        <v>149</v>
      </c>
      <c r="AU349" s="151" t="s">
        <v>77</v>
      </c>
      <c r="AV349" s="13" t="s">
        <v>146</v>
      </c>
      <c r="AW349" s="13" t="s">
        <v>30</v>
      </c>
      <c r="AX349" s="13" t="s">
        <v>75</v>
      </c>
      <c r="AY349" s="151" t="s">
        <v>139</v>
      </c>
    </row>
    <row r="350" spans="2:65" s="11" customFormat="1" ht="22.95" customHeight="1" x14ac:dyDescent="0.25">
      <c r="B350" s="116"/>
      <c r="D350" s="117" t="s">
        <v>67</v>
      </c>
      <c r="E350" s="125" t="s">
        <v>165</v>
      </c>
      <c r="F350" s="125" t="s">
        <v>410</v>
      </c>
      <c r="J350" s="126">
        <f>BK350</f>
        <v>0</v>
      </c>
      <c r="L350" s="116"/>
      <c r="M350" s="120"/>
      <c r="P350" s="121">
        <f>SUM(P351:P388)</f>
        <v>0</v>
      </c>
      <c r="R350" s="121">
        <f>SUM(R351:R388)</f>
        <v>0</v>
      </c>
      <c r="T350" s="122">
        <f>SUM(T351:T388)</f>
        <v>0</v>
      </c>
      <c r="AR350" s="117" t="s">
        <v>75</v>
      </c>
      <c r="AT350" s="123" t="s">
        <v>67</v>
      </c>
      <c r="AU350" s="123" t="s">
        <v>75</v>
      </c>
      <c r="AY350" s="117" t="s">
        <v>139</v>
      </c>
      <c r="BK350" s="124">
        <f>SUM(BK351:BK388)</f>
        <v>0</v>
      </c>
    </row>
    <row r="351" spans="2:65" s="1" customFormat="1" ht="33" customHeight="1" x14ac:dyDescent="0.2">
      <c r="B351" s="127"/>
      <c r="C351" s="128" t="s">
        <v>453</v>
      </c>
      <c r="D351" s="128" t="s">
        <v>141</v>
      </c>
      <c r="E351" s="129" t="s">
        <v>411</v>
      </c>
      <c r="F351" s="130" t="s">
        <v>412</v>
      </c>
      <c r="G351" s="131" t="s">
        <v>195</v>
      </c>
      <c r="H351" s="132">
        <v>0</v>
      </c>
      <c r="I351" s="133">
        <v>4200</v>
      </c>
      <c r="J351" s="133">
        <f>ROUND(I351*H351,2)</f>
        <v>0</v>
      </c>
      <c r="K351" s="130" t="s">
        <v>145</v>
      </c>
      <c r="L351" s="29"/>
      <c r="M351" s="134" t="s">
        <v>3</v>
      </c>
      <c r="N351" s="135" t="s">
        <v>39</v>
      </c>
      <c r="O351" s="136">
        <v>2.177</v>
      </c>
      <c r="P351" s="136">
        <f>O351*H351</f>
        <v>0</v>
      </c>
      <c r="Q351" s="136">
        <v>0</v>
      </c>
      <c r="R351" s="136">
        <f>Q351*H351</f>
        <v>0</v>
      </c>
      <c r="S351" s="136">
        <v>1.92</v>
      </c>
      <c r="T351" s="137">
        <f>S351*H351</f>
        <v>0</v>
      </c>
      <c r="AR351" s="138" t="s">
        <v>146</v>
      </c>
      <c r="AT351" s="138" t="s">
        <v>141</v>
      </c>
      <c r="AU351" s="138" t="s">
        <v>77</v>
      </c>
      <c r="AY351" s="17" t="s">
        <v>139</v>
      </c>
      <c r="BE351" s="139">
        <f>IF(N351="základní",J351,0)</f>
        <v>0</v>
      </c>
      <c r="BF351" s="139">
        <f>IF(N351="snížená",J351,0)</f>
        <v>0</v>
      </c>
      <c r="BG351" s="139">
        <f>IF(N351="zákl. přenesená",J351,0)</f>
        <v>0</v>
      </c>
      <c r="BH351" s="139">
        <f>IF(N351="sníž. přenesená",J351,0)</f>
        <v>0</v>
      </c>
      <c r="BI351" s="139">
        <f>IF(N351="nulová",J351,0)</f>
        <v>0</v>
      </c>
      <c r="BJ351" s="17" t="s">
        <v>75</v>
      </c>
      <c r="BK351" s="139">
        <f>ROUND(I351*H351,2)</f>
        <v>0</v>
      </c>
      <c r="BL351" s="17" t="s">
        <v>146</v>
      </c>
      <c r="BM351" s="138" t="s">
        <v>432</v>
      </c>
    </row>
    <row r="352" spans="2:65" s="1" customFormat="1" x14ac:dyDescent="0.2">
      <c r="B352" s="29"/>
      <c r="D352" s="140" t="s">
        <v>147</v>
      </c>
      <c r="F352" s="141" t="s">
        <v>414</v>
      </c>
      <c r="L352" s="29"/>
      <c r="M352" s="142"/>
      <c r="T352" s="49"/>
      <c r="AT352" s="17" t="s">
        <v>147</v>
      </c>
      <c r="AU352" s="17" t="s">
        <v>77</v>
      </c>
    </row>
    <row r="353" spans="2:65" s="12" customFormat="1" x14ac:dyDescent="0.2">
      <c r="B353" s="143"/>
      <c r="D353" s="144" t="s">
        <v>149</v>
      </c>
      <c r="E353" s="145" t="s">
        <v>3</v>
      </c>
      <c r="F353" s="146" t="s">
        <v>816</v>
      </c>
      <c r="H353" s="147"/>
      <c r="L353" s="143"/>
      <c r="M353" s="148"/>
      <c r="T353" s="149"/>
      <c r="AT353" s="145" t="s">
        <v>149</v>
      </c>
      <c r="AU353" s="145" t="s">
        <v>77</v>
      </c>
      <c r="AV353" s="12" t="s">
        <v>77</v>
      </c>
      <c r="AW353" s="12" t="s">
        <v>30</v>
      </c>
      <c r="AX353" s="12" t="s">
        <v>75</v>
      </c>
      <c r="AY353" s="145" t="s">
        <v>139</v>
      </c>
    </row>
    <row r="354" spans="2:65" s="1" customFormat="1" ht="44.25" customHeight="1" x14ac:dyDescent="0.2">
      <c r="B354" s="127"/>
      <c r="C354" s="128" t="s">
        <v>290</v>
      </c>
      <c r="D354" s="128" t="s">
        <v>141</v>
      </c>
      <c r="E354" s="129" t="s">
        <v>417</v>
      </c>
      <c r="F354" s="130" t="s">
        <v>418</v>
      </c>
      <c r="G354" s="131" t="s">
        <v>180</v>
      </c>
      <c r="H354" s="132">
        <v>0</v>
      </c>
      <c r="I354" s="133">
        <v>892</v>
      </c>
      <c r="J354" s="133">
        <f>ROUND(I354*H354,2)</f>
        <v>0</v>
      </c>
      <c r="K354" s="130" t="s">
        <v>145</v>
      </c>
      <c r="L354" s="29"/>
      <c r="M354" s="134" t="s">
        <v>3</v>
      </c>
      <c r="N354" s="135" t="s">
        <v>39</v>
      </c>
      <c r="O354" s="136">
        <v>0.25800000000000001</v>
      </c>
      <c r="P354" s="136">
        <f>O354*H354</f>
        <v>0</v>
      </c>
      <c r="Q354" s="136">
        <v>2.7599999999999999E-3</v>
      </c>
      <c r="R354" s="136">
        <f>Q354*H354</f>
        <v>0</v>
      </c>
      <c r="S354" s="136">
        <v>0</v>
      </c>
      <c r="T354" s="137">
        <f>S354*H354</f>
        <v>0</v>
      </c>
      <c r="AR354" s="138" t="s">
        <v>146</v>
      </c>
      <c r="AT354" s="138" t="s">
        <v>141</v>
      </c>
      <c r="AU354" s="138" t="s">
        <v>77</v>
      </c>
      <c r="AY354" s="17" t="s">
        <v>139</v>
      </c>
      <c r="BE354" s="139">
        <f>IF(N354="základní",J354,0)</f>
        <v>0</v>
      </c>
      <c r="BF354" s="139">
        <f>IF(N354="snížená",J354,0)</f>
        <v>0</v>
      </c>
      <c r="BG354" s="139">
        <f>IF(N354="zákl. přenesená",J354,0)</f>
        <v>0</v>
      </c>
      <c r="BH354" s="139">
        <f>IF(N354="sníž. přenesená",J354,0)</f>
        <v>0</v>
      </c>
      <c r="BI354" s="139">
        <f>IF(N354="nulová",J354,0)</f>
        <v>0</v>
      </c>
      <c r="BJ354" s="17" t="s">
        <v>75</v>
      </c>
      <c r="BK354" s="139">
        <f>ROUND(I354*H354,2)</f>
        <v>0</v>
      </c>
      <c r="BL354" s="17" t="s">
        <v>146</v>
      </c>
      <c r="BM354" s="138" t="s">
        <v>436</v>
      </c>
    </row>
    <row r="355" spans="2:65" s="1" customFormat="1" x14ac:dyDescent="0.2">
      <c r="B355" s="29"/>
      <c r="D355" s="140" t="s">
        <v>147</v>
      </c>
      <c r="F355" s="141" t="s">
        <v>420</v>
      </c>
      <c r="L355" s="29"/>
      <c r="M355" s="142"/>
      <c r="T355" s="49"/>
      <c r="AT355" s="17" t="s">
        <v>147</v>
      </c>
      <c r="AU355" s="17" t="s">
        <v>77</v>
      </c>
    </row>
    <row r="356" spans="2:65" s="14" customFormat="1" x14ac:dyDescent="0.2">
      <c r="B356" s="156"/>
      <c r="D356" s="144" t="s">
        <v>149</v>
      </c>
      <c r="E356" s="157" t="s">
        <v>3</v>
      </c>
      <c r="F356" s="158" t="s">
        <v>202</v>
      </c>
      <c r="H356" s="157"/>
      <c r="L356" s="156"/>
      <c r="M356" s="159"/>
      <c r="T356" s="160"/>
      <c r="AT356" s="157" t="s">
        <v>149</v>
      </c>
      <c r="AU356" s="157" t="s">
        <v>77</v>
      </c>
      <c r="AV356" s="14" t="s">
        <v>75</v>
      </c>
      <c r="AW356" s="14" t="s">
        <v>30</v>
      </c>
      <c r="AX356" s="14" t="s">
        <v>68</v>
      </c>
      <c r="AY356" s="157" t="s">
        <v>139</v>
      </c>
    </row>
    <row r="357" spans="2:65" s="12" customFormat="1" x14ac:dyDescent="0.2">
      <c r="B357" s="143"/>
      <c r="D357" s="144" t="s">
        <v>149</v>
      </c>
      <c r="E357" s="145" t="s">
        <v>3</v>
      </c>
      <c r="F357" s="146" t="s">
        <v>9</v>
      </c>
      <c r="H357" s="147"/>
      <c r="L357" s="143"/>
      <c r="M357" s="148"/>
      <c r="T357" s="149"/>
      <c r="AT357" s="145" t="s">
        <v>149</v>
      </c>
      <c r="AU357" s="145" t="s">
        <v>77</v>
      </c>
      <c r="AV357" s="12" t="s">
        <v>77</v>
      </c>
      <c r="AW357" s="12" t="s">
        <v>30</v>
      </c>
      <c r="AX357" s="12" t="s">
        <v>68</v>
      </c>
      <c r="AY357" s="145" t="s">
        <v>139</v>
      </c>
    </row>
    <row r="358" spans="2:65" s="13" customFormat="1" x14ac:dyDescent="0.2">
      <c r="B358" s="150"/>
      <c r="D358" s="144" t="s">
        <v>149</v>
      </c>
      <c r="E358" s="151" t="s">
        <v>3</v>
      </c>
      <c r="F358" s="152" t="s">
        <v>151</v>
      </c>
      <c r="H358" s="153"/>
      <c r="L358" s="150"/>
      <c r="M358" s="154"/>
      <c r="T358" s="155"/>
      <c r="AT358" s="151" t="s">
        <v>149</v>
      </c>
      <c r="AU358" s="151" t="s">
        <v>77</v>
      </c>
      <c r="AV358" s="13" t="s">
        <v>146</v>
      </c>
      <c r="AW358" s="13" t="s">
        <v>30</v>
      </c>
      <c r="AX358" s="13" t="s">
        <v>75</v>
      </c>
      <c r="AY358" s="151" t="s">
        <v>139</v>
      </c>
    </row>
    <row r="359" spans="2:65" s="1" customFormat="1" ht="37.950000000000003" customHeight="1" x14ac:dyDescent="0.2">
      <c r="B359" s="127"/>
      <c r="C359" s="128" t="s">
        <v>462</v>
      </c>
      <c r="D359" s="128" t="s">
        <v>141</v>
      </c>
      <c r="E359" s="129" t="s">
        <v>423</v>
      </c>
      <c r="F359" s="130" t="s">
        <v>424</v>
      </c>
      <c r="G359" s="131" t="s">
        <v>425</v>
      </c>
      <c r="H359" s="132">
        <v>0</v>
      </c>
      <c r="I359" s="133">
        <v>234</v>
      </c>
      <c r="J359" s="133">
        <f>ROUND(I359*H359,2)</f>
        <v>0</v>
      </c>
      <c r="K359" s="130" t="s">
        <v>145</v>
      </c>
      <c r="L359" s="29"/>
      <c r="M359" s="134" t="s">
        <v>3</v>
      </c>
      <c r="N359" s="135" t="s">
        <v>39</v>
      </c>
      <c r="O359" s="136">
        <v>0.68300000000000005</v>
      </c>
      <c r="P359" s="136">
        <f>O359*H359</f>
        <v>0</v>
      </c>
      <c r="Q359" s="136">
        <v>0</v>
      </c>
      <c r="R359" s="136">
        <f>Q359*H359</f>
        <v>0</v>
      </c>
      <c r="S359" s="136">
        <v>0</v>
      </c>
      <c r="T359" s="137">
        <f>S359*H359</f>
        <v>0</v>
      </c>
      <c r="AR359" s="138" t="s">
        <v>146</v>
      </c>
      <c r="AT359" s="138" t="s">
        <v>141</v>
      </c>
      <c r="AU359" s="138" t="s">
        <v>77</v>
      </c>
      <c r="AY359" s="17" t="s">
        <v>139</v>
      </c>
      <c r="BE359" s="139">
        <f>IF(N359="základní",J359,0)</f>
        <v>0</v>
      </c>
      <c r="BF359" s="139">
        <f>IF(N359="snížená",J359,0)</f>
        <v>0</v>
      </c>
      <c r="BG359" s="139">
        <f>IF(N359="zákl. přenesená",J359,0)</f>
        <v>0</v>
      </c>
      <c r="BH359" s="139">
        <f>IF(N359="sníž. přenesená",J359,0)</f>
        <v>0</v>
      </c>
      <c r="BI359" s="139">
        <f>IF(N359="nulová",J359,0)</f>
        <v>0</v>
      </c>
      <c r="BJ359" s="17" t="s">
        <v>75</v>
      </c>
      <c r="BK359" s="139">
        <f>ROUND(I359*H359,2)</f>
        <v>0</v>
      </c>
      <c r="BL359" s="17" t="s">
        <v>146</v>
      </c>
      <c r="BM359" s="138" t="s">
        <v>441</v>
      </c>
    </row>
    <row r="360" spans="2:65" s="1" customFormat="1" x14ac:dyDescent="0.2">
      <c r="B360" s="29"/>
      <c r="D360" s="140" t="s">
        <v>147</v>
      </c>
      <c r="F360" s="141" t="s">
        <v>427</v>
      </c>
      <c r="L360" s="29"/>
      <c r="M360" s="142"/>
      <c r="T360" s="49"/>
      <c r="AT360" s="17" t="s">
        <v>147</v>
      </c>
      <c r="AU360" s="17" t="s">
        <v>77</v>
      </c>
    </row>
    <row r="361" spans="2:65" s="12" customFormat="1" x14ac:dyDescent="0.2">
      <c r="B361" s="143"/>
      <c r="D361" s="144" t="s">
        <v>149</v>
      </c>
      <c r="E361" s="145" t="s">
        <v>3</v>
      </c>
      <c r="F361" s="146" t="s">
        <v>500</v>
      </c>
      <c r="H361" s="147"/>
      <c r="L361" s="143"/>
      <c r="M361" s="148"/>
      <c r="T361" s="149"/>
      <c r="AT361" s="145" t="s">
        <v>149</v>
      </c>
      <c r="AU361" s="145" t="s">
        <v>77</v>
      </c>
      <c r="AV361" s="12" t="s">
        <v>77</v>
      </c>
      <c r="AW361" s="12" t="s">
        <v>30</v>
      </c>
      <c r="AX361" s="12" t="s">
        <v>68</v>
      </c>
      <c r="AY361" s="145" t="s">
        <v>139</v>
      </c>
    </row>
    <row r="362" spans="2:65" s="13" customFormat="1" x14ac:dyDescent="0.2">
      <c r="B362" s="150"/>
      <c r="D362" s="144" t="s">
        <v>149</v>
      </c>
      <c r="E362" s="151" t="s">
        <v>3</v>
      </c>
      <c r="F362" s="152" t="s">
        <v>151</v>
      </c>
      <c r="H362" s="153"/>
      <c r="L362" s="150"/>
      <c r="M362" s="154"/>
      <c r="T362" s="155"/>
      <c r="AT362" s="151" t="s">
        <v>149</v>
      </c>
      <c r="AU362" s="151" t="s">
        <v>77</v>
      </c>
      <c r="AV362" s="13" t="s">
        <v>146</v>
      </c>
      <c r="AW362" s="13" t="s">
        <v>30</v>
      </c>
      <c r="AX362" s="13" t="s">
        <v>75</v>
      </c>
      <c r="AY362" s="151" t="s">
        <v>139</v>
      </c>
    </row>
    <row r="363" spans="2:65" s="1" customFormat="1" ht="16.5" customHeight="1" x14ac:dyDescent="0.2">
      <c r="B363" s="127"/>
      <c r="C363" s="161" t="s">
        <v>295</v>
      </c>
      <c r="D363" s="161" t="s">
        <v>287</v>
      </c>
      <c r="E363" s="162" t="s">
        <v>430</v>
      </c>
      <c r="F363" s="163" t="s">
        <v>431</v>
      </c>
      <c r="G363" s="164" t="s">
        <v>425</v>
      </c>
      <c r="H363" s="165">
        <v>0</v>
      </c>
      <c r="I363" s="166">
        <v>117</v>
      </c>
      <c r="J363" s="166">
        <f>ROUND(I363*H363,2)</f>
        <v>0</v>
      </c>
      <c r="K363" s="163" t="s">
        <v>145</v>
      </c>
      <c r="L363" s="167"/>
      <c r="M363" s="168" t="s">
        <v>3</v>
      </c>
      <c r="N363" s="169" t="s">
        <v>39</v>
      </c>
      <c r="O363" s="136">
        <v>0</v>
      </c>
      <c r="P363" s="136">
        <f>O363*H363</f>
        <v>0</v>
      </c>
      <c r="Q363" s="136">
        <v>8.8000000000000003E-4</v>
      </c>
      <c r="R363" s="136">
        <f>Q363*H363</f>
        <v>0</v>
      </c>
      <c r="S363" s="136">
        <v>0</v>
      </c>
      <c r="T363" s="137">
        <f>S363*H363</f>
        <v>0</v>
      </c>
      <c r="AR363" s="138" t="s">
        <v>165</v>
      </c>
      <c r="AT363" s="138" t="s">
        <v>287</v>
      </c>
      <c r="AU363" s="138" t="s">
        <v>77</v>
      </c>
      <c r="AY363" s="17" t="s">
        <v>139</v>
      </c>
      <c r="BE363" s="139">
        <f>IF(N363="základní",J363,0)</f>
        <v>0</v>
      </c>
      <c r="BF363" s="139">
        <f>IF(N363="snížená",J363,0)</f>
        <v>0</v>
      </c>
      <c r="BG363" s="139">
        <f>IF(N363="zákl. přenesená",J363,0)</f>
        <v>0</v>
      </c>
      <c r="BH363" s="139">
        <f>IF(N363="sníž. přenesená",J363,0)</f>
        <v>0</v>
      </c>
      <c r="BI363" s="139">
        <f>IF(N363="nulová",J363,0)</f>
        <v>0</v>
      </c>
      <c r="BJ363" s="17" t="s">
        <v>75</v>
      </c>
      <c r="BK363" s="139">
        <f>ROUND(I363*H363,2)</f>
        <v>0</v>
      </c>
      <c r="BL363" s="17" t="s">
        <v>146</v>
      </c>
      <c r="BM363" s="138" t="s">
        <v>444</v>
      </c>
    </row>
    <row r="364" spans="2:65" s="12" customFormat="1" x14ac:dyDescent="0.2">
      <c r="B364" s="143"/>
      <c r="D364" s="144" t="s">
        <v>149</v>
      </c>
      <c r="E364" s="145" t="s">
        <v>3</v>
      </c>
      <c r="F364" s="146" t="s">
        <v>817</v>
      </c>
      <c r="H364" s="147"/>
      <c r="L364" s="143"/>
      <c r="M364" s="148"/>
      <c r="T364" s="149"/>
      <c r="AT364" s="145" t="s">
        <v>149</v>
      </c>
      <c r="AU364" s="145" t="s">
        <v>77</v>
      </c>
      <c r="AV364" s="12" t="s">
        <v>77</v>
      </c>
      <c r="AW364" s="12" t="s">
        <v>30</v>
      </c>
      <c r="AX364" s="12" t="s">
        <v>68</v>
      </c>
      <c r="AY364" s="145" t="s">
        <v>139</v>
      </c>
    </row>
    <row r="365" spans="2:65" s="13" customFormat="1" x14ac:dyDescent="0.2">
      <c r="B365" s="150"/>
      <c r="D365" s="144" t="s">
        <v>149</v>
      </c>
      <c r="E365" s="151" t="s">
        <v>3</v>
      </c>
      <c r="F365" s="152" t="s">
        <v>151</v>
      </c>
      <c r="H365" s="153"/>
      <c r="L365" s="150"/>
      <c r="M365" s="154"/>
      <c r="T365" s="155"/>
      <c r="AT365" s="151" t="s">
        <v>149</v>
      </c>
      <c r="AU365" s="151" t="s">
        <v>77</v>
      </c>
      <c r="AV365" s="13" t="s">
        <v>146</v>
      </c>
      <c r="AW365" s="13" t="s">
        <v>30</v>
      </c>
      <c r="AX365" s="13" t="s">
        <v>75</v>
      </c>
      <c r="AY365" s="151" t="s">
        <v>139</v>
      </c>
    </row>
    <row r="366" spans="2:65" s="1" customFormat="1" ht="16.5" customHeight="1" x14ac:dyDescent="0.2">
      <c r="B366" s="127"/>
      <c r="C366" s="161" t="s">
        <v>469</v>
      </c>
      <c r="D366" s="161" t="s">
        <v>287</v>
      </c>
      <c r="E366" s="162" t="s">
        <v>434</v>
      </c>
      <c r="F366" s="163" t="s">
        <v>435</v>
      </c>
      <c r="G366" s="164" t="s">
        <v>425</v>
      </c>
      <c r="H366" s="165">
        <v>0</v>
      </c>
      <c r="I366" s="166">
        <v>120</v>
      </c>
      <c r="J366" s="166">
        <f>ROUND(I366*H366,2)</f>
        <v>0</v>
      </c>
      <c r="K366" s="163" t="s">
        <v>145</v>
      </c>
      <c r="L366" s="167"/>
      <c r="M366" s="168" t="s">
        <v>3</v>
      </c>
      <c r="N366" s="169" t="s">
        <v>39</v>
      </c>
      <c r="O366" s="136">
        <v>0</v>
      </c>
      <c r="P366" s="136">
        <f>O366*H366</f>
        <v>0</v>
      </c>
      <c r="Q366" s="136">
        <v>6.4999999999999997E-4</v>
      </c>
      <c r="R366" s="136">
        <f>Q366*H366</f>
        <v>0</v>
      </c>
      <c r="S366" s="136">
        <v>0</v>
      </c>
      <c r="T366" s="137">
        <f>S366*H366</f>
        <v>0</v>
      </c>
      <c r="AR366" s="138" t="s">
        <v>165</v>
      </c>
      <c r="AT366" s="138" t="s">
        <v>287</v>
      </c>
      <c r="AU366" s="138" t="s">
        <v>77</v>
      </c>
      <c r="AY366" s="17" t="s">
        <v>139</v>
      </c>
      <c r="BE366" s="139">
        <f>IF(N366="základní",J366,0)</f>
        <v>0</v>
      </c>
      <c r="BF366" s="139">
        <f>IF(N366="snížená",J366,0)</f>
        <v>0</v>
      </c>
      <c r="BG366" s="139">
        <f>IF(N366="zákl. přenesená",J366,0)</f>
        <v>0</v>
      </c>
      <c r="BH366" s="139">
        <f>IF(N366="sníž. přenesená",J366,0)</f>
        <v>0</v>
      </c>
      <c r="BI366" s="139">
        <f>IF(N366="nulová",J366,0)</f>
        <v>0</v>
      </c>
      <c r="BJ366" s="17" t="s">
        <v>75</v>
      </c>
      <c r="BK366" s="139">
        <f>ROUND(I366*H366,2)</f>
        <v>0</v>
      </c>
      <c r="BL366" s="17" t="s">
        <v>146</v>
      </c>
      <c r="BM366" s="138" t="s">
        <v>448</v>
      </c>
    </row>
    <row r="367" spans="2:65" s="12" customFormat="1" x14ac:dyDescent="0.2">
      <c r="B367" s="143"/>
      <c r="D367" s="144" t="s">
        <v>149</v>
      </c>
      <c r="E367" s="145" t="s">
        <v>3</v>
      </c>
      <c r="F367" s="146" t="s">
        <v>75</v>
      </c>
      <c r="H367" s="147"/>
      <c r="L367" s="143"/>
      <c r="M367" s="148"/>
      <c r="T367" s="149"/>
      <c r="AT367" s="145" t="s">
        <v>149</v>
      </c>
      <c r="AU367" s="145" t="s">
        <v>77</v>
      </c>
      <c r="AV367" s="12" t="s">
        <v>77</v>
      </c>
      <c r="AW367" s="12" t="s">
        <v>30</v>
      </c>
      <c r="AX367" s="12" t="s">
        <v>68</v>
      </c>
      <c r="AY367" s="145" t="s">
        <v>139</v>
      </c>
    </row>
    <row r="368" spans="2:65" s="13" customFormat="1" x14ac:dyDescent="0.2">
      <c r="B368" s="150"/>
      <c r="D368" s="144" t="s">
        <v>149</v>
      </c>
      <c r="E368" s="151" t="s">
        <v>3</v>
      </c>
      <c r="F368" s="152" t="s">
        <v>151</v>
      </c>
      <c r="H368" s="153"/>
      <c r="L368" s="150"/>
      <c r="M368" s="154"/>
      <c r="T368" s="155"/>
      <c r="AT368" s="151" t="s">
        <v>149</v>
      </c>
      <c r="AU368" s="151" t="s">
        <v>77</v>
      </c>
      <c r="AV368" s="13" t="s">
        <v>146</v>
      </c>
      <c r="AW368" s="13" t="s">
        <v>30</v>
      </c>
      <c r="AX368" s="13" t="s">
        <v>75</v>
      </c>
      <c r="AY368" s="151" t="s">
        <v>139</v>
      </c>
    </row>
    <row r="369" spans="2:65" s="1" customFormat="1" ht="16.5" customHeight="1" x14ac:dyDescent="0.2">
      <c r="B369" s="127"/>
      <c r="C369" s="161" t="s">
        <v>301</v>
      </c>
      <c r="D369" s="161" t="s">
        <v>287</v>
      </c>
      <c r="E369" s="162" t="s">
        <v>439</v>
      </c>
      <c r="F369" s="163" t="s">
        <v>440</v>
      </c>
      <c r="G369" s="164" t="s">
        <v>425</v>
      </c>
      <c r="H369" s="165">
        <v>0</v>
      </c>
      <c r="I369" s="166">
        <v>105</v>
      </c>
      <c r="J369" s="166">
        <f>ROUND(I369*H369,2)</f>
        <v>0</v>
      </c>
      <c r="K369" s="163" t="s">
        <v>145</v>
      </c>
      <c r="L369" s="167"/>
      <c r="M369" s="168" t="s">
        <v>3</v>
      </c>
      <c r="N369" s="169" t="s">
        <v>39</v>
      </c>
      <c r="O369" s="136">
        <v>0</v>
      </c>
      <c r="P369" s="136">
        <f>O369*H369</f>
        <v>0</v>
      </c>
      <c r="Q369" s="136">
        <v>6.4000000000000005E-4</v>
      </c>
      <c r="R369" s="136">
        <f>Q369*H369</f>
        <v>0</v>
      </c>
      <c r="S369" s="136">
        <v>0</v>
      </c>
      <c r="T369" s="137">
        <f>S369*H369</f>
        <v>0</v>
      </c>
      <c r="AR369" s="138" t="s">
        <v>165</v>
      </c>
      <c r="AT369" s="138" t="s">
        <v>287</v>
      </c>
      <c r="AU369" s="138" t="s">
        <v>77</v>
      </c>
      <c r="AY369" s="17" t="s">
        <v>139</v>
      </c>
      <c r="BE369" s="139">
        <f>IF(N369="základní",J369,0)</f>
        <v>0</v>
      </c>
      <c r="BF369" s="139">
        <f>IF(N369="snížená",J369,0)</f>
        <v>0</v>
      </c>
      <c r="BG369" s="139">
        <f>IF(N369="zákl. přenesená",J369,0)</f>
        <v>0</v>
      </c>
      <c r="BH369" s="139">
        <f>IF(N369="sníž. přenesená",J369,0)</f>
        <v>0</v>
      </c>
      <c r="BI369" s="139">
        <f>IF(N369="nulová",J369,0)</f>
        <v>0</v>
      </c>
      <c r="BJ369" s="17" t="s">
        <v>75</v>
      </c>
      <c r="BK369" s="139">
        <f>ROUND(I369*H369,2)</f>
        <v>0</v>
      </c>
      <c r="BL369" s="17" t="s">
        <v>146</v>
      </c>
      <c r="BM369" s="138" t="s">
        <v>452</v>
      </c>
    </row>
    <row r="370" spans="2:65" s="12" customFormat="1" x14ac:dyDescent="0.2">
      <c r="B370" s="143"/>
      <c r="D370" s="144" t="s">
        <v>149</v>
      </c>
      <c r="E370" s="145" t="s">
        <v>3</v>
      </c>
      <c r="F370" s="146" t="s">
        <v>75</v>
      </c>
      <c r="H370" s="147"/>
      <c r="L370" s="143"/>
      <c r="M370" s="148"/>
      <c r="T370" s="149"/>
      <c r="AT370" s="145" t="s">
        <v>149</v>
      </c>
      <c r="AU370" s="145" t="s">
        <v>77</v>
      </c>
      <c r="AV370" s="12" t="s">
        <v>77</v>
      </c>
      <c r="AW370" s="12" t="s">
        <v>30</v>
      </c>
      <c r="AX370" s="12" t="s">
        <v>68</v>
      </c>
      <c r="AY370" s="145" t="s">
        <v>139</v>
      </c>
    </row>
    <row r="371" spans="2:65" s="13" customFormat="1" x14ac:dyDescent="0.2">
      <c r="B371" s="150"/>
      <c r="D371" s="144" t="s">
        <v>149</v>
      </c>
      <c r="E371" s="151" t="s">
        <v>3</v>
      </c>
      <c r="F371" s="152" t="s">
        <v>151</v>
      </c>
      <c r="H371" s="153"/>
      <c r="L371" s="150"/>
      <c r="M371" s="154"/>
      <c r="T371" s="155"/>
      <c r="AT371" s="151" t="s">
        <v>149</v>
      </c>
      <c r="AU371" s="151" t="s">
        <v>77</v>
      </c>
      <c r="AV371" s="13" t="s">
        <v>146</v>
      </c>
      <c r="AW371" s="13" t="s">
        <v>30</v>
      </c>
      <c r="AX371" s="13" t="s">
        <v>75</v>
      </c>
      <c r="AY371" s="151" t="s">
        <v>139</v>
      </c>
    </row>
    <row r="372" spans="2:65" s="1" customFormat="1" ht="16.5" customHeight="1" x14ac:dyDescent="0.2">
      <c r="B372" s="127"/>
      <c r="C372" s="161" t="s">
        <v>476</v>
      </c>
      <c r="D372" s="161" t="s">
        <v>287</v>
      </c>
      <c r="E372" s="162" t="s">
        <v>442</v>
      </c>
      <c r="F372" s="163" t="s">
        <v>443</v>
      </c>
      <c r="G372" s="164" t="s">
        <v>425</v>
      </c>
      <c r="H372" s="165">
        <v>0</v>
      </c>
      <c r="I372" s="166">
        <v>73</v>
      </c>
      <c r="J372" s="166">
        <f>ROUND(I372*H372,2)</f>
        <v>0</v>
      </c>
      <c r="K372" s="163" t="s">
        <v>145</v>
      </c>
      <c r="L372" s="167"/>
      <c r="M372" s="168" t="s">
        <v>3</v>
      </c>
      <c r="N372" s="169" t="s">
        <v>39</v>
      </c>
      <c r="O372" s="136">
        <v>0</v>
      </c>
      <c r="P372" s="136">
        <f>O372*H372</f>
        <v>0</v>
      </c>
      <c r="Q372" s="136">
        <v>4.6000000000000001E-4</v>
      </c>
      <c r="R372" s="136">
        <f>Q372*H372</f>
        <v>0</v>
      </c>
      <c r="S372" s="136">
        <v>0</v>
      </c>
      <c r="T372" s="137">
        <f>S372*H372</f>
        <v>0</v>
      </c>
      <c r="AR372" s="138" t="s">
        <v>165</v>
      </c>
      <c r="AT372" s="138" t="s">
        <v>287</v>
      </c>
      <c r="AU372" s="138" t="s">
        <v>77</v>
      </c>
      <c r="AY372" s="17" t="s">
        <v>139</v>
      </c>
      <c r="BE372" s="139">
        <f>IF(N372="základní",J372,0)</f>
        <v>0</v>
      </c>
      <c r="BF372" s="139">
        <f>IF(N372="snížená",J372,0)</f>
        <v>0</v>
      </c>
      <c r="BG372" s="139">
        <f>IF(N372="zákl. přenesená",J372,0)</f>
        <v>0</v>
      </c>
      <c r="BH372" s="139">
        <f>IF(N372="sníž. přenesená",J372,0)</f>
        <v>0</v>
      </c>
      <c r="BI372" s="139">
        <f>IF(N372="nulová",J372,0)</f>
        <v>0</v>
      </c>
      <c r="BJ372" s="17" t="s">
        <v>75</v>
      </c>
      <c r="BK372" s="139">
        <f>ROUND(I372*H372,2)</f>
        <v>0</v>
      </c>
      <c r="BL372" s="17" t="s">
        <v>146</v>
      </c>
      <c r="BM372" s="138" t="s">
        <v>456</v>
      </c>
    </row>
    <row r="373" spans="2:65" s="12" customFormat="1" x14ac:dyDescent="0.2">
      <c r="B373" s="143"/>
      <c r="D373" s="144" t="s">
        <v>149</v>
      </c>
      <c r="E373" s="145" t="s">
        <v>3</v>
      </c>
      <c r="F373" s="146" t="s">
        <v>75</v>
      </c>
      <c r="H373" s="147"/>
      <c r="L373" s="143"/>
      <c r="M373" s="148"/>
      <c r="T373" s="149"/>
      <c r="AT373" s="145" t="s">
        <v>149</v>
      </c>
      <c r="AU373" s="145" t="s">
        <v>77</v>
      </c>
      <c r="AV373" s="12" t="s">
        <v>77</v>
      </c>
      <c r="AW373" s="12" t="s">
        <v>30</v>
      </c>
      <c r="AX373" s="12" t="s">
        <v>68</v>
      </c>
      <c r="AY373" s="145" t="s">
        <v>139</v>
      </c>
    </row>
    <row r="374" spans="2:65" s="13" customFormat="1" x14ac:dyDescent="0.2">
      <c r="B374" s="150"/>
      <c r="D374" s="144" t="s">
        <v>149</v>
      </c>
      <c r="E374" s="151" t="s">
        <v>3</v>
      </c>
      <c r="F374" s="152" t="s">
        <v>151</v>
      </c>
      <c r="H374" s="153"/>
      <c r="L374" s="150"/>
      <c r="M374" s="154"/>
      <c r="T374" s="155"/>
      <c r="AT374" s="151" t="s">
        <v>149</v>
      </c>
      <c r="AU374" s="151" t="s">
        <v>77</v>
      </c>
      <c r="AV374" s="13" t="s">
        <v>146</v>
      </c>
      <c r="AW374" s="13" t="s">
        <v>30</v>
      </c>
      <c r="AX374" s="13" t="s">
        <v>75</v>
      </c>
      <c r="AY374" s="151" t="s">
        <v>139</v>
      </c>
    </row>
    <row r="375" spans="2:65" s="1" customFormat="1" ht="37.950000000000003" customHeight="1" x14ac:dyDescent="0.2">
      <c r="B375" s="127"/>
      <c r="C375" s="128" t="s">
        <v>305</v>
      </c>
      <c r="D375" s="128" t="s">
        <v>141</v>
      </c>
      <c r="E375" s="129" t="s">
        <v>446</v>
      </c>
      <c r="F375" s="130" t="s">
        <v>447</v>
      </c>
      <c r="G375" s="131" t="s">
        <v>425</v>
      </c>
      <c r="H375" s="132">
        <v>0</v>
      </c>
      <c r="I375" s="133">
        <v>394</v>
      </c>
      <c r="J375" s="133">
        <f>ROUND(I375*H375,2)</f>
        <v>0</v>
      </c>
      <c r="K375" s="130" t="s">
        <v>145</v>
      </c>
      <c r="L375" s="29"/>
      <c r="M375" s="134" t="s">
        <v>3</v>
      </c>
      <c r="N375" s="135" t="s">
        <v>39</v>
      </c>
      <c r="O375" s="136">
        <v>1.1319999999999999</v>
      </c>
      <c r="P375" s="136">
        <f>O375*H375</f>
        <v>0</v>
      </c>
      <c r="Q375" s="136">
        <v>1.0000000000000001E-5</v>
      </c>
      <c r="R375" s="136">
        <f>Q375*H375</f>
        <v>0</v>
      </c>
      <c r="S375" s="136">
        <v>0</v>
      </c>
      <c r="T375" s="137">
        <f>S375*H375</f>
        <v>0</v>
      </c>
      <c r="AR375" s="138" t="s">
        <v>146</v>
      </c>
      <c r="AT375" s="138" t="s">
        <v>141</v>
      </c>
      <c r="AU375" s="138" t="s">
        <v>77</v>
      </c>
      <c r="AY375" s="17" t="s">
        <v>139</v>
      </c>
      <c r="BE375" s="139">
        <f>IF(N375="základní",J375,0)</f>
        <v>0</v>
      </c>
      <c r="BF375" s="139">
        <f>IF(N375="snížená",J375,0)</f>
        <v>0</v>
      </c>
      <c r="BG375" s="139">
        <f>IF(N375="zákl. přenesená",J375,0)</f>
        <v>0</v>
      </c>
      <c r="BH375" s="139">
        <f>IF(N375="sníž. přenesená",J375,0)</f>
        <v>0</v>
      </c>
      <c r="BI375" s="139">
        <f>IF(N375="nulová",J375,0)</f>
        <v>0</v>
      </c>
      <c r="BJ375" s="17" t="s">
        <v>75</v>
      </c>
      <c r="BK375" s="139">
        <f>ROUND(I375*H375,2)</f>
        <v>0</v>
      </c>
      <c r="BL375" s="17" t="s">
        <v>146</v>
      </c>
      <c r="BM375" s="138" t="s">
        <v>460</v>
      </c>
    </row>
    <row r="376" spans="2:65" s="1" customFormat="1" x14ac:dyDescent="0.2">
      <c r="B376" s="29"/>
      <c r="D376" s="140" t="s">
        <v>147</v>
      </c>
      <c r="F376" s="141" t="s">
        <v>449</v>
      </c>
      <c r="L376" s="29"/>
      <c r="M376" s="142"/>
      <c r="T376" s="49"/>
      <c r="AT376" s="17" t="s">
        <v>147</v>
      </c>
      <c r="AU376" s="17" t="s">
        <v>77</v>
      </c>
    </row>
    <row r="377" spans="2:65" s="1" customFormat="1" ht="16.5" customHeight="1" x14ac:dyDescent="0.2">
      <c r="B377" s="127"/>
      <c r="C377" s="161" t="s">
        <v>484</v>
      </c>
      <c r="D377" s="161" t="s">
        <v>287</v>
      </c>
      <c r="E377" s="162" t="s">
        <v>450</v>
      </c>
      <c r="F377" s="163" t="s">
        <v>451</v>
      </c>
      <c r="G377" s="164" t="s">
        <v>425</v>
      </c>
      <c r="H377" s="165">
        <v>0</v>
      </c>
      <c r="I377" s="166">
        <v>358</v>
      </c>
      <c r="J377" s="166">
        <f>ROUND(I377*H377,2)</f>
        <v>0</v>
      </c>
      <c r="K377" s="163" t="s">
        <v>145</v>
      </c>
      <c r="L377" s="167"/>
      <c r="M377" s="168" t="s">
        <v>3</v>
      </c>
      <c r="N377" s="169" t="s">
        <v>39</v>
      </c>
      <c r="O377" s="136">
        <v>0</v>
      </c>
      <c r="P377" s="136">
        <f>O377*H377</f>
        <v>0</v>
      </c>
      <c r="Q377" s="136">
        <v>1.5399999999999999E-3</v>
      </c>
      <c r="R377" s="136">
        <f>Q377*H377</f>
        <v>0</v>
      </c>
      <c r="S377" s="136">
        <v>0</v>
      </c>
      <c r="T377" s="137">
        <f>S377*H377</f>
        <v>0</v>
      </c>
      <c r="AR377" s="138" t="s">
        <v>165</v>
      </c>
      <c r="AT377" s="138" t="s">
        <v>287</v>
      </c>
      <c r="AU377" s="138" t="s">
        <v>77</v>
      </c>
      <c r="AY377" s="17" t="s">
        <v>139</v>
      </c>
      <c r="BE377" s="139">
        <f>IF(N377="základní",J377,0)</f>
        <v>0</v>
      </c>
      <c r="BF377" s="139">
        <f>IF(N377="snížená",J377,0)</f>
        <v>0</v>
      </c>
      <c r="BG377" s="139">
        <f>IF(N377="zákl. přenesená",J377,0)</f>
        <v>0</v>
      </c>
      <c r="BH377" s="139">
        <f>IF(N377="sníž. přenesená",J377,0)</f>
        <v>0</v>
      </c>
      <c r="BI377" s="139">
        <f>IF(N377="nulová",J377,0)</f>
        <v>0</v>
      </c>
      <c r="BJ377" s="17" t="s">
        <v>75</v>
      </c>
      <c r="BK377" s="139">
        <f>ROUND(I377*H377,2)</f>
        <v>0</v>
      </c>
      <c r="BL377" s="17" t="s">
        <v>146</v>
      </c>
      <c r="BM377" s="138" t="s">
        <v>465</v>
      </c>
    </row>
    <row r="378" spans="2:65" s="1" customFormat="1" ht="21.75" customHeight="1" x14ac:dyDescent="0.2">
      <c r="B378" s="127"/>
      <c r="C378" s="128" t="s">
        <v>310</v>
      </c>
      <c r="D378" s="128" t="s">
        <v>141</v>
      </c>
      <c r="E378" s="129" t="s">
        <v>454</v>
      </c>
      <c r="F378" s="130" t="s">
        <v>455</v>
      </c>
      <c r="G378" s="131" t="s">
        <v>180</v>
      </c>
      <c r="H378" s="132">
        <v>0</v>
      </c>
      <c r="I378" s="133">
        <v>25</v>
      </c>
      <c r="J378" s="133">
        <f>ROUND(I378*H378,2)</f>
        <v>0</v>
      </c>
      <c r="K378" s="130" t="s">
        <v>145</v>
      </c>
      <c r="L378" s="29"/>
      <c r="M378" s="134" t="s">
        <v>3</v>
      </c>
      <c r="N378" s="135" t="s">
        <v>39</v>
      </c>
      <c r="O378" s="136">
        <v>5.5E-2</v>
      </c>
      <c r="P378" s="136">
        <f>O378*H378</f>
        <v>0</v>
      </c>
      <c r="Q378" s="136">
        <v>0</v>
      </c>
      <c r="R378" s="136">
        <f>Q378*H378</f>
        <v>0</v>
      </c>
      <c r="S378" s="136">
        <v>0</v>
      </c>
      <c r="T378" s="137">
        <f>S378*H378</f>
        <v>0</v>
      </c>
      <c r="AR378" s="138" t="s">
        <v>146</v>
      </c>
      <c r="AT378" s="138" t="s">
        <v>141</v>
      </c>
      <c r="AU378" s="138" t="s">
        <v>77</v>
      </c>
      <c r="AY378" s="17" t="s">
        <v>139</v>
      </c>
      <c r="BE378" s="139">
        <f>IF(N378="základní",J378,0)</f>
        <v>0</v>
      </c>
      <c r="BF378" s="139">
        <f>IF(N378="snížená",J378,0)</f>
        <v>0</v>
      </c>
      <c r="BG378" s="139">
        <f>IF(N378="zákl. přenesená",J378,0)</f>
        <v>0</v>
      </c>
      <c r="BH378" s="139">
        <f>IF(N378="sníž. přenesená",J378,0)</f>
        <v>0</v>
      </c>
      <c r="BI378" s="139">
        <f>IF(N378="nulová",J378,0)</f>
        <v>0</v>
      </c>
      <c r="BJ378" s="17" t="s">
        <v>75</v>
      </c>
      <c r="BK378" s="139">
        <f>ROUND(I378*H378,2)</f>
        <v>0</v>
      </c>
      <c r="BL378" s="17" t="s">
        <v>146</v>
      </c>
      <c r="BM378" s="138" t="s">
        <v>468</v>
      </c>
    </row>
    <row r="379" spans="2:65" s="1" customFormat="1" x14ac:dyDescent="0.2">
      <c r="B379" s="29"/>
      <c r="D379" s="140" t="s">
        <v>147</v>
      </c>
      <c r="F379" s="141" t="s">
        <v>457</v>
      </c>
      <c r="L379" s="29"/>
      <c r="M379" s="142"/>
      <c r="T379" s="49"/>
      <c r="AT379" s="17" t="s">
        <v>147</v>
      </c>
      <c r="AU379" s="17" t="s">
        <v>77</v>
      </c>
    </row>
    <row r="380" spans="2:65" s="1" customFormat="1" ht="24.15" customHeight="1" x14ac:dyDescent="0.2">
      <c r="B380" s="127"/>
      <c r="C380" s="128" t="s">
        <v>491</v>
      </c>
      <c r="D380" s="128" t="s">
        <v>141</v>
      </c>
      <c r="E380" s="129" t="s">
        <v>458</v>
      </c>
      <c r="F380" s="130" t="s">
        <v>459</v>
      </c>
      <c r="G380" s="131" t="s">
        <v>425</v>
      </c>
      <c r="H380" s="132">
        <v>0</v>
      </c>
      <c r="I380" s="133">
        <v>9000</v>
      </c>
      <c r="J380" s="133">
        <f>ROUND(I380*H380,2)</f>
        <v>0</v>
      </c>
      <c r="K380" s="130" t="s">
        <v>145</v>
      </c>
      <c r="L380" s="29"/>
      <c r="M380" s="134" t="s">
        <v>3</v>
      </c>
      <c r="N380" s="135" t="s">
        <v>39</v>
      </c>
      <c r="O380" s="136">
        <v>10.3</v>
      </c>
      <c r="P380" s="136">
        <f>O380*H380</f>
        <v>0</v>
      </c>
      <c r="Q380" s="136">
        <v>0.45937</v>
      </c>
      <c r="R380" s="136">
        <f>Q380*H380</f>
        <v>0</v>
      </c>
      <c r="S380" s="136">
        <v>0</v>
      </c>
      <c r="T380" s="137">
        <f>S380*H380</f>
        <v>0</v>
      </c>
      <c r="AR380" s="138" t="s">
        <v>146</v>
      </c>
      <c r="AT380" s="138" t="s">
        <v>141</v>
      </c>
      <c r="AU380" s="138" t="s">
        <v>77</v>
      </c>
      <c r="AY380" s="17" t="s">
        <v>139</v>
      </c>
      <c r="BE380" s="139">
        <f>IF(N380="základní",J380,0)</f>
        <v>0</v>
      </c>
      <c r="BF380" s="139">
        <f>IF(N380="snížená",J380,0)</f>
        <v>0</v>
      </c>
      <c r="BG380" s="139">
        <f>IF(N380="zákl. přenesená",J380,0)</f>
        <v>0</v>
      </c>
      <c r="BH380" s="139">
        <f>IF(N380="sníž. přenesená",J380,0)</f>
        <v>0</v>
      </c>
      <c r="BI380" s="139">
        <f>IF(N380="nulová",J380,0)</f>
        <v>0</v>
      </c>
      <c r="BJ380" s="17" t="s">
        <v>75</v>
      </c>
      <c r="BK380" s="139">
        <f>ROUND(I380*H380,2)</f>
        <v>0</v>
      </c>
      <c r="BL380" s="17" t="s">
        <v>146</v>
      </c>
      <c r="BM380" s="138" t="s">
        <v>472</v>
      </c>
    </row>
    <row r="381" spans="2:65" s="1" customFormat="1" x14ac:dyDescent="0.2">
      <c r="B381" s="29"/>
      <c r="D381" s="140" t="s">
        <v>147</v>
      </c>
      <c r="F381" s="141" t="s">
        <v>461</v>
      </c>
      <c r="L381" s="29"/>
      <c r="M381" s="142"/>
      <c r="T381" s="49"/>
      <c r="AT381" s="17" t="s">
        <v>147</v>
      </c>
      <c r="AU381" s="17" t="s">
        <v>77</v>
      </c>
    </row>
    <row r="382" spans="2:65" s="1" customFormat="1" ht="24.15" customHeight="1" x14ac:dyDescent="0.2">
      <c r="B382" s="127"/>
      <c r="C382" s="128" t="s">
        <v>316</v>
      </c>
      <c r="D382" s="128" t="s">
        <v>141</v>
      </c>
      <c r="E382" s="129" t="s">
        <v>495</v>
      </c>
      <c r="F382" s="130" t="s">
        <v>496</v>
      </c>
      <c r="G382" s="131" t="s">
        <v>425</v>
      </c>
      <c r="H382" s="132">
        <v>0</v>
      </c>
      <c r="I382" s="133">
        <v>490</v>
      </c>
      <c r="J382" s="133">
        <f>ROUND(I382*H382,2)</f>
        <v>0</v>
      </c>
      <c r="K382" s="130" t="s">
        <v>145</v>
      </c>
      <c r="L382" s="29"/>
      <c r="M382" s="134" t="s">
        <v>3</v>
      </c>
      <c r="N382" s="135" t="s">
        <v>39</v>
      </c>
      <c r="O382" s="136">
        <v>0.73199999999999998</v>
      </c>
      <c r="P382" s="136">
        <f>O382*H382</f>
        <v>0</v>
      </c>
      <c r="Q382" s="136">
        <v>0</v>
      </c>
      <c r="R382" s="136">
        <f>Q382*H382</f>
        <v>0</v>
      </c>
      <c r="S382" s="136">
        <v>0.1</v>
      </c>
      <c r="T382" s="137">
        <f>S382*H382</f>
        <v>0</v>
      </c>
      <c r="AR382" s="138" t="s">
        <v>146</v>
      </c>
      <c r="AT382" s="138" t="s">
        <v>141</v>
      </c>
      <c r="AU382" s="138" t="s">
        <v>77</v>
      </c>
      <c r="AY382" s="17" t="s">
        <v>139</v>
      </c>
      <c r="BE382" s="139">
        <f>IF(N382="základní",J382,0)</f>
        <v>0</v>
      </c>
      <c r="BF382" s="139">
        <f>IF(N382="snížená",J382,0)</f>
        <v>0</v>
      </c>
      <c r="BG382" s="139">
        <f>IF(N382="zákl. přenesená",J382,0)</f>
        <v>0</v>
      </c>
      <c r="BH382" s="139">
        <f>IF(N382="sníž. přenesená",J382,0)</f>
        <v>0</v>
      </c>
      <c r="BI382" s="139">
        <f>IF(N382="nulová",J382,0)</f>
        <v>0</v>
      </c>
      <c r="BJ382" s="17" t="s">
        <v>75</v>
      </c>
      <c r="BK382" s="139">
        <f>ROUND(I382*H382,2)</f>
        <v>0</v>
      </c>
      <c r="BL382" s="17" t="s">
        <v>146</v>
      </c>
      <c r="BM382" s="138" t="s">
        <v>475</v>
      </c>
    </row>
    <row r="383" spans="2:65" s="1" customFormat="1" x14ac:dyDescent="0.2">
      <c r="B383" s="29"/>
      <c r="D383" s="140" t="s">
        <v>147</v>
      </c>
      <c r="F383" s="141" t="s">
        <v>498</v>
      </c>
      <c r="L383" s="29"/>
      <c r="M383" s="142"/>
      <c r="T383" s="49"/>
      <c r="AT383" s="17" t="s">
        <v>147</v>
      </c>
      <c r="AU383" s="17" t="s">
        <v>77</v>
      </c>
    </row>
    <row r="384" spans="2:65" s="14" customFormat="1" x14ac:dyDescent="0.2">
      <c r="B384" s="156"/>
      <c r="D384" s="144" t="s">
        <v>149</v>
      </c>
      <c r="E384" s="157" t="s">
        <v>3</v>
      </c>
      <c r="F384" s="158" t="s">
        <v>499</v>
      </c>
      <c r="H384" s="157"/>
      <c r="L384" s="156"/>
      <c r="M384" s="159"/>
      <c r="T384" s="160"/>
      <c r="AT384" s="157" t="s">
        <v>149</v>
      </c>
      <c r="AU384" s="157" t="s">
        <v>77</v>
      </c>
      <c r="AV384" s="14" t="s">
        <v>75</v>
      </c>
      <c r="AW384" s="14" t="s">
        <v>30</v>
      </c>
      <c r="AX384" s="14" t="s">
        <v>68</v>
      </c>
      <c r="AY384" s="157" t="s">
        <v>139</v>
      </c>
    </row>
    <row r="385" spans="2:65" s="12" customFormat="1" x14ac:dyDescent="0.2">
      <c r="B385" s="143"/>
      <c r="D385" s="144" t="s">
        <v>149</v>
      </c>
      <c r="E385" s="145" t="s">
        <v>3</v>
      </c>
      <c r="F385" s="146" t="s">
        <v>77</v>
      </c>
      <c r="H385" s="147"/>
      <c r="L385" s="143"/>
      <c r="M385" s="148"/>
      <c r="T385" s="149"/>
      <c r="AT385" s="145" t="s">
        <v>149</v>
      </c>
      <c r="AU385" s="145" t="s">
        <v>77</v>
      </c>
      <c r="AV385" s="12" t="s">
        <v>77</v>
      </c>
      <c r="AW385" s="12" t="s">
        <v>30</v>
      </c>
      <c r="AX385" s="12" t="s">
        <v>68</v>
      </c>
      <c r="AY385" s="145" t="s">
        <v>139</v>
      </c>
    </row>
    <row r="386" spans="2:65" s="13" customFormat="1" x14ac:dyDescent="0.2">
      <c r="B386" s="150"/>
      <c r="D386" s="144" t="s">
        <v>149</v>
      </c>
      <c r="E386" s="151" t="s">
        <v>3</v>
      </c>
      <c r="F386" s="152" t="s">
        <v>151</v>
      </c>
      <c r="H386" s="153"/>
      <c r="L386" s="150"/>
      <c r="M386" s="154"/>
      <c r="T386" s="155"/>
      <c r="AT386" s="151" t="s">
        <v>149</v>
      </c>
      <c r="AU386" s="151" t="s">
        <v>77</v>
      </c>
      <c r="AV386" s="13" t="s">
        <v>146</v>
      </c>
      <c r="AW386" s="13" t="s">
        <v>30</v>
      </c>
      <c r="AX386" s="13" t="s">
        <v>75</v>
      </c>
      <c r="AY386" s="151" t="s">
        <v>139</v>
      </c>
    </row>
    <row r="387" spans="2:65" s="1" customFormat="1" ht="37.950000000000003" customHeight="1" x14ac:dyDescent="0.2">
      <c r="B387" s="127"/>
      <c r="C387" s="128" t="s">
        <v>501</v>
      </c>
      <c r="D387" s="128" t="s">
        <v>141</v>
      </c>
      <c r="E387" s="129" t="s">
        <v>502</v>
      </c>
      <c r="F387" s="130" t="s">
        <v>503</v>
      </c>
      <c r="G387" s="131" t="s">
        <v>425</v>
      </c>
      <c r="H387" s="132">
        <v>0</v>
      </c>
      <c r="I387" s="133">
        <v>1530</v>
      </c>
      <c r="J387" s="133">
        <f>ROUND(I387*H387,2)</f>
        <v>0</v>
      </c>
      <c r="K387" s="130" t="s">
        <v>145</v>
      </c>
      <c r="L387" s="29"/>
      <c r="M387" s="134" t="s">
        <v>3</v>
      </c>
      <c r="N387" s="135" t="s">
        <v>39</v>
      </c>
      <c r="O387" s="136">
        <v>1.5509999999999999</v>
      </c>
      <c r="P387" s="136">
        <f>O387*H387</f>
        <v>0</v>
      </c>
      <c r="Q387" s="136">
        <v>0.31108000000000002</v>
      </c>
      <c r="R387" s="136">
        <f>Q387*H387</f>
        <v>0</v>
      </c>
      <c r="S387" s="136">
        <v>0</v>
      </c>
      <c r="T387" s="137">
        <f>S387*H387</f>
        <v>0</v>
      </c>
      <c r="AR387" s="138" t="s">
        <v>146</v>
      </c>
      <c r="AT387" s="138" t="s">
        <v>141</v>
      </c>
      <c r="AU387" s="138" t="s">
        <v>77</v>
      </c>
      <c r="AY387" s="17" t="s">
        <v>139</v>
      </c>
      <c r="BE387" s="139">
        <f>IF(N387="základní",J387,0)</f>
        <v>0</v>
      </c>
      <c r="BF387" s="139">
        <f>IF(N387="snížená",J387,0)</f>
        <v>0</v>
      </c>
      <c r="BG387" s="139">
        <f>IF(N387="zákl. přenesená",J387,0)</f>
        <v>0</v>
      </c>
      <c r="BH387" s="139">
        <f>IF(N387="sníž. přenesená",J387,0)</f>
        <v>0</v>
      </c>
      <c r="BI387" s="139">
        <f>IF(N387="nulová",J387,0)</f>
        <v>0</v>
      </c>
      <c r="BJ387" s="17" t="s">
        <v>75</v>
      </c>
      <c r="BK387" s="139">
        <f>ROUND(I387*H387,2)</f>
        <v>0</v>
      </c>
      <c r="BL387" s="17" t="s">
        <v>146</v>
      </c>
      <c r="BM387" s="138" t="s">
        <v>479</v>
      </c>
    </row>
    <row r="388" spans="2:65" s="1" customFormat="1" x14ac:dyDescent="0.2">
      <c r="B388" s="29"/>
      <c r="D388" s="140" t="s">
        <v>147</v>
      </c>
      <c r="F388" s="141" t="s">
        <v>505</v>
      </c>
      <c r="L388" s="29"/>
      <c r="M388" s="142"/>
      <c r="T388" s="49"/>
      <c r="AT388" s="17" t="s">
        <v>147</v>
      </c>
      <c r="AU388" s="17" t="s">
        <v>77</v>
      </c>
    </row>
    <row r="389" spans="2:65" s="11" customFormat="1" ht="22.95" customHeight="1" x14ac:dyDescent="0.25">
      <c r="B389" s="116"/>
      <c r="D389" s="117" t="s">
        <v>67</v>
      </c>
      <c r="E389" s="125" t="s">
        <v>192</v>
      </c>
      <c r="F389" s="125" t="s">
        <v>506</v>
      </c>
      <c r="J389" s="126">
        <f>BK389</f>
        <v>123210.48000000001</v>
      </c>
      <c r="L389" s="116"/>
      <c r="M389" s="120"/>
      <c r="P389" s="121">
        <f>SUM(P390:P466)</f>
        <v>47.016343999999997</v>
      </c>
      <c r="R389" s="121">
        <f>SUM(R390:R466)</f>
        <v>54.962056879999999</v>
      </c>
      <c r="T389" s="122">
        <f>SUM(T390:T466)</f>
        <v>0</v>
      </c>
      <c r="AR389" s="117" t="s">
        <v>75</v>
      </c>
      <c r="AT389" s="123" t="s">
        <v>67</v>
      </c>
      <c r="AU389" s="123" t="s">
        <v>75</v>
      </c>
      <c r="AY389" s="117" t="s">
        <v>139</v>
      </c>
      <c r="BK389" s="124">
        <f>SUM(BK390:BK466)</f>
        <v>123210.48000000001</v>
      </c>
    </row>
    <row r="390" spans="2:65" s="1" customFormat="1" ht="16.5" customHeight="1" x14ac:dyDescent="0.2">
      <c r="B390" s="127"/>
      <c r="C390" s="128" t="s">
        <v>322</v>
      </c>
      <c r="D390" s="128" t="s">
        <v>141</v>
      </c>
      <c r="E390" s="129" t="s">
        <v>507</v>
      </c>
      <c r="F390" s="130" t="s">
        <v>508</v>
      </c>
      <c r="G390" s="131" t="s">
        <v>180</v>
      </c>
      <c r="H390" s="132"/>
      <c r="I390" s="133">
        <v>270</v>
      </c>
      <c r="J390" s="133">
        <f>ROUND(I390*H390,2)</f>
        <v>0</v>
      </c>
      <c r="K390" s="130" t="s">
        <v>3</v>
      </c>
      <c r="L390" s="29"/>
      <c r="M390" s="134" t="s">
        <v>3</v>
      </c>
      <c r="N390" s="135" t="s">
        <v>39</v>
      </c>
      <c r="O390" s="136">
        <v>0</v>
      </c>
      <c r="P390" s="136">
        <f>O390*H390</f>
        <v>0</v>
      </c>
      <c r="Q390" s="136">
        <v>0</v>
      </c>
      <c r="R390" s="136">
        <f>Q390*H390</f>
        <v>0</v>
      </c>
      <c r="S390" s="136">
        <v>0</v>
      </c>
      <c r="T390" s="137">
        <f>S390*H390</f>
        <v>0</v>
      </c>
      <c r="AR390" s="138" t="s">
        <v>146</v>
      </c>
      <c r="AT390" s="138" t="s">
        <v>141</v>
      </c>
      <c r="AU390" s="138" t="s">
        <v>77</v>
      </c>
      <c r="AY390" s="17" t="s">
        <v>139</v>
      </c>
      <c r="BE390" s="139">
        <f>IF(N390="základní",J390,0)</f>
        <v>0</v>
      </c>
      <c r="BF390" s="139">
        <f>IF(N390="snížená",J390,0)</f>
        <v>0</v>
      </c>
      <c r="BG390" s="139">
        <f>IF(N390="zákl. přenesená",J390,0)</f>
        <v>0</v>
      </c>
      <c r="BH390" s="139">
        <f>IF(N390="sníž. přenesená",J390,0)</f>
        <v>0</v>
      </c>
      <c r="BI390" s="139">
        <f>IF(N390="nulová",J390,0)</f>
        <v>0</v>
      </c>
      <c r="BJ390" s="17" t="s">
        <v>75</v>
      </c>
      <c r="BK390" s="139">
        <f>ROUND(I390*H390,2)</f>
        <v>0</v>
      </c>
      <c r="BL390" s="17" t="s">
        <v>146</v>
      </c>
      <c r="BM390" s="138" t="s">
        <v>482</v>
      </c>
    </row>
    <row r="391" spans="2:65" s="12" customFormat="1" x14ac:dyDescent="0.2">
      <c r="B391" s="143"/>
      <c r="D391" s="144" t="s">
        <v>149</v>
      </c>
      <c r="E391" s="145" t="s">
        <v>3</v>
      </c>
      <c r="F391" s="146" t="s">
        <v>216</v>
      </c>
      <c r="H391" s="147"/>
      <c r="L391" s="143"/>
      <c r="M391" s="148"/>
      <c r="T391" s="149"/>
      <c r="AT391" s="145" t="s">
        <v>149</v>
      </c>
      <c r="AU391" s="145" t="s">
        <v>77</v>
      </c>
      <c r="AV391" s="12" t="s">
        <v>77</v>
      </c>
      <c r="AW391" s="12" t="s">
        <v>30</v>
      </c>
      <c r="AX391" s="12" t="s">
        <v>68</v>
      </c>
      <c r="AY391" s="145" t="s">
        <v>139</v>
      </c>
    </row>
    <row r="392" spans="2:65" s="13" customFormat="1" x14ac:dyDescent="0.2">
      <c r="B392" s="150"/>
      <c r="D392" s="144" t="s">
        <v>149</v>
      </c>
      <c r="E392" s="151" t="s">
        <v>3</v>
      </c>
      <c r="F392" s="152" t="s">
        <v>151</v>
      </c>
      <c r="H392" s="153"/>
      <c r="L392" s="150"/>
      <c r="M392" s="154"/>
      <c r="T392" s="155"/>
      <c r="AT392" s="151" t="s">
        <v>149</v>
      </c>
      <c r="AU392" s="151" t="s">
        <v>77</v>
      </c>
      <c r="AV392" s="13" t="s">
        <v>146</v>
      </c>
      <c r="AW392" s="13" t="s">
        <v>30</v>
      </c>
      <c r="AX392" s="13" t="s">
        <v>75</v>
      </c>
      <c r="AY392" s="151" t="s">
        <v>139</v>
      </c>
    </row>
    <row r="393" spans="2:65" s="1" customFormat="1" ht="24.15" customHeight="1" x14ac:dyDescent="0.2">
      <c r="B393" s="127"/>
      <c r="C393" s="128" t="s">
        <v>511</v>
      </c>
      <c r="D393" s="128" t="s">
        <v>141</v>
      </c>
      <c r="E393" s="129" t="s">
        <v>512</v>
      </c>
      <c r="F393" s="130" t="s">
        <v>513</v>
      </c>
      <c r="G393" s="131" t="s">
        <v>425</v>
      </c>
      <c r="H393" s="132"/>
      <c r="I393" s="133">
        <v>239</v>
      </c>
      <c r="J393" s="133">
        <f>ROUND(I393*H393,2)</f>
        <v>0</v>
      </c>
      <c r="K393" s="130" t="s">
        <v>145</v>
      </c>
      <c r="L393" s="29"/>
      <c r="M393" s="134" t="s">
        <v>3</v>
      </c>
      <c r="N393" s="135" t="s">
        <v>39</v>
      </c>
      <c r="O393" s="136">
        <v>0.2</v>
      </c>
      <c r="P393" s="136">
        <f>O393*H393</f>
        <v>0</v>
      </c>
      <c r="Q393" s="136">
        <v>6.9999999999999999E-4</v>
      </c>
      <c r="R393" s="136">
        <f>Q393*H393</f>
        <v>0</v>
      </c>
      <c r="S393" s="136">
        <v>0</v>
      </c>
      <c r="T393" s="137">
        <f>S393*H393</f>
        <v>0</v>
      </c>
      <c r="AR393" s="138" t="s">
        <v>146</v>
      </c>
      <c r="AT393" s="138" t="s">
        <v>141</v>
      </c>
      <c r="AU393" s="138" t="s">
        <v>77</v>
      </c>
      <c r="AY393" s="17" t="s">
        <v>139</v>
      </c>
      <c r="BE393" s="139">
        <f>IF(N393="základní",J393,0)</f>
        <v>0</v>
      </c>
      <c r="BF393" s="139">
        <f>IF(N393="snížená",J393,0)</f>
        <v>0</v>
      </c>
      <c r="BG393" s="139">
        <f>IF(N393="zákl. přenesená",J393,0)</f>
        <v>0</v>
      </c>
      <c r="BH393" s="139">
        <f>IF(N393="sníž. přenesená",J393,0)</f>
        <v>0</v>
      </c>
      <c r="BI393" s="139">
        <f>IF(N393="nulová",J393,0)</f>
        <v>0</v>
      </c>
      <c r="BJ393" s="17" t="s">
        <v>75</v>
      </c>
      <c r="BK393" s="139">
        <f>ROUND(I393*H393,2)</f>
        <v>0</v>
      </c>
      <c r="BL393" s="17" t="s">
        <v>146</v>
      </c>
      <c r="BM393" s="138" t="s">
        <v>487</v>
      </c>
    </row>
    <row r="394" spans="2:65" s="1" customFormat="1" x14ac:dyDescent="0.2">
      <c r="B394" s="29"/>
      <c r="D394" s="140" t="s">
        <v>147</v>
      </c>
      <c r="F394" s="141" t="s">
        <v>515</v>
      </c>
      <c r="L394" s="29"/>
      <c r="M394" s="142"/>
      <c r="T394" s="49"/>
      <c r="AT394" s="17" t="s">
        <v>147</v>
      </c>
      <c r="AU394" s="17" t="s">
        <v>77</v>
      </c>
    </row>
    <row r="395" spans="2:65" s="1" customFormat="1" ht="24.15" customHeight="1" x14ac:dyDescent="0.2">
      <c r="B395" s="127"/>
      <c r="C395" s="161" t="s">
        <v>328</v>
      </c>
      <c r="D395" s="161" t="s">
        <v>287</v>
      </c>
      <c r="E395" s="162" t="s">
        <v>516</v>
      </c>
      <c r="F395" s="163" t="s">
        <v>517</v>
      </c>
      <c r="G395" s="164" t="s">
        <v>425</v>
      </c>
      <c r="H395" s="165"/>
      <c r="I395" s="166">
        <v>1715</v>
      </c>
      <c r="J395" s="166">
        <f>ROUND(I395*H395,2)</f>
        <v>0</v>
      </c>
      <c r="K395" s="163" t="s">
        <v>3</v>
      </c>
      <c r="L395" s="167"/>
      <c r="M395" s="168" t="s">
        <v>3</v>
      </c>
      <c r="N395" s="169" t="s">
        <v>39</v>
      </c>
      <c r="O395" s="136">
        <v>0</v>
      </c>
      <c r="P395" s="136">
        <f>O395*H395</f>
        <v>0</v>
      </c>
      <c r="Q395" s="136">
        <v>0</v>
      </c>
      <c r="R395" s="136">
        <f>Q395*H395</f>
        <v>0</v>
      </c>
      <c r="S395" s="136">
        <v>0</v>
      </c>
      <c r="T395" s="137">
        <f>S395*H395</f>
        <v>0</v>
      </c>
      <c r="AR395" s="138" t="s">
        <v>165</v>
      </c>
      <c r="AT395" s="138" t="s">
        <v>287</v>
      </c>
      <c r="AU395" s="138" t="s">
        <v>77</v>
      </c>
      <c r="AY395" s="17" t="s">
        <v>139</v>
      </c>
      <c r="BE395" s="139">
        <f>IF(N395="základní",J395,0)</f>
        <v>0</v>
      </c>
      <c r="BF395" s="139">
        <f>IF(N395="snížená",J395,0)</f>
        <v>0</v>
      </c>
      <c r="BG395" s="139">
        <f>IF(N395="zákl. přenesená",J395,0)</f>
        <v>0</v>
      </c>
      <c r="BH395" s="139">
        <f>IF(N395="sníž. přenesená",J395,0)</f>
        <v>0</v>
      </c>
      <c r="BI395" s="139">
        <f>IF(N395="nulová",J395,0)</f>
        <v>0</v>
      </c>
      <c r="BJ395" s="17" t="s">
        <v>75</v>
      </c>
      <c r="BK395" s="139">
        <f>ROUND(I395*H395,2)</f>
        <v>0</v>
      </c>
      <c r="BL395" s="17" t="s">
        <v>146</v>
      </c>
      <c r="BM395" s="138" t="s">
        <v>490</v>
      </c>
    </row>
    <row r="396" spans="2:65" s="1" customFormat="1" ht="16.5" customHeight="1" x14ac:dyDescent="0.2">
      <c r="B396" s="127"/>
      <c r="C396" s="161" t="s">
        <v>519</v>
      </c>
      <c r="D396" s="161" t="s">
        <v>287</v>
      </c>
      <c r="E396" s="162" t="s">
        <v>818</v>
      </c>
      <c r="F396" s="163" t="s">
        <v>819</v>
      </c>
      <c r="G396" s="164" t="s">
        <v>425</v>
      </c>
      <c r="H396" s="165"/>
      <c r="I396" s="166">
        <v>2064</v>
      </c>
      <c r="J396" s="166">
        <f>ROUND(I396*H396,2)</f>
        <v>0</v>
      </c>
      <c r="K396" s="163" t="s">
        <v>3</v>
      </c>
      <c r="L396" s="167"/>
      <c r="M396" s="168" t="s">
        <v>3</v>
      </c>
      <c r="N396" s="169" t="s">
        <v>39</v>
      </c>
      <c r="O396" s="136">
        <v>0</v>
      </c>
      <c r="P396" s="136">
        <f>O396*H396</f>
        <v>0</v>
      </c>
      <c r="Q396" s="136">
        <v>0</v>
      </c>
      <c r="R396" s="136">
        <f>Q396*H396</f>
        <v>0</v>
      </c>
      <c r="S396" s="136">
        <v>0</v>
      </c>
      <c r="T396" s="137">
        <f>S396*H396</f>
        <v>0</v>
      </c>
      <c r="AR396" s="138" t="s">
        <v>165</v>
      </c>
      <c r="AT396" s="138" t="s">
        <v>287</v>
      </c>
      <c r="AU396" s="138" t="s">
        <v>77</v>
      </c>
      <c r="AY396" s="17" t="s">
        <v>139</v>
      </c>
      <c r="BE396" s="139">
        <f>IF(N396="základní",J396,0)</f>
        <v>0</v>
      </c>
      <c r="BF396" s="139">
        <f>IF(N396="snížená",J396,0)</f>
        <v>0</v>
      </c>
      <c r="BG396" s="139">
        <f>IF(N396="zákl. přenesená",J396,0)</f>
        <v>0</v>
      </c>
      <c r="BH396" s="139">
        <f>IF(N396="sníž. přenesená",J396,0)</f>
        <v>0</v>
      </c>
      <c r="BI396" s="139">
        <f>IF(N396="nulová",J396,0)</f>
        <v>0</v>
      </c>
      <c r="BJ396" s="17" t="s">
        <v>75</v>
      </c>
      <c r="BK396" s="139">
        <f>ROUND(I396*H396,2)</f>
        <v>0</v>
      </c>
      <c r="BL396" s="17" t="s">
        <v>146</v>
      </c>
      <c r="BM396" s="138" t="s">
        <v>494</v>
      </c>
    </row>
    <row r="397" spans="2:65" s="1" customFormat="1" ht="24.15" customHeight="1" x14ac:dyDescent="0.2">
      <c r="B397" s="127"/>
      <c r="C397" s="128" t="s">
        <v>334</v>
      </c>
      <c r="D397" s="128" t="s">
        <v>141</v>
      </c>
      <c r="E397" s="129" t="s">
        <v>520</v>
      </c>
      <c r="F397" s="130" t="s">
        <v>521</v>
      </c>
      <c r="G397" s="131" t="s">
        <v>425</v>
      </c>
      <c r="H397" s="132"/>
      <c r="I397" s="133">
        <v>990</v>
      </c>
      <c r="J397" s="133">
        <f>ROUND(I397*H397,2)</f>
        <v>0</v>
      </c>
      <c r="K397" s="130" t="s">
        <v>145</v>
      </c>
      <c r="L397" s="29"/>
      <c r="M397" s="134" t="s">
        <v>3</v>
      </c>
      <c r="N397" s="135" t="s">
        <v>39</v>
      </c>
      <c r="O397" s="136">
        <v>0.54900000000000004</v>
      </c>
      <c r="P397" s="136">
        <f>O397*H397</f>
        <v>0</v>
      </c>
      <c r="Q397" s="136">
        <v>0.11241</v>
      </c>
      <c r="R397" s="136">
        <f>Q397*H397</f>
        <v>0</v>
      </c>
      <c r="S397" s="136">
        <v>0</v>
      </c>
      <c r="T397" s="137">
        <f>S397*H397</f>
        <v>0</v>
      </c>
      <c r="AR397" s="138" t="s">
        <v>146</v>
      </c>
      <c r="AT397" s="138" t="s">
        <v>141</v>
      </c>
      <c r="AU397" s="138" t="s">
        <v>77</v>
      </c>
      <c r="AY397" s="17" t="s">
        <v>139</v>
      </c>
      <c r="BE397" s="139">
        <f>IF(N397="základní",J397,0)</f>
        <v>0</v>
      </c>
      <c r="BF397" s="139">
        <f>IF(N397="snížená",J397,0)</f>
        <v>0</v>
      </c>
      <c r="BG397" s="139">
        <f>IF(N397="zákl. přenesená",J397,0)</f>
        <v>0</v>
      </c>
      <c r="BH397" s="139">
        <f>IF(N397="sníž. přenesená",J397,0)</f>
        <v>0</v>
      </c>
      <c r="BI397" s="139">
        <f>IF(N397="nulová",J397,0)</f>
        <v>0</v>
      </c>
      <c r="BJ397" s="17" t="s">
        <v>75</v>
      </c>
      <c r="BK397" s="139">
        <f>ROUND(I397*H397,2)</f>
        <v>0</v>
      </c>
      <c r="BL397" s="17" t="s">
        <v>146</v>
      </c>
      <c r="BM397" s="138" t="s">
        <v>497</v>
      </c>
    </row>
    <row r="398" spans="2:65" s="1" customFormat="1" x14ac:dyDescent="0.2">
      <c r="B398" s="29"/>
      <c r="D398" s="140" t="s">
        <v>147</v>
      </c>
      <c r="F398" s="141" t="s">
        <v>523</v>
      </c>
      <c r="L398" s="29"/>
      <c r="M398" s="142"/>
      <c r="T398" s="49"/>
      <c r="AT398" s="17" t="s">
        <v>147</v>
      </c>
      <c r="AU398" s="17" t="s">
        <v>77</v>
      </c>
    </row>
    <row r="399" spans="2:65" s="1" customFormat="1" ht="21.75" customHeight="1" x14ac:dyDescent="0.2">
      <c r="B399" s="127"/>
      <c r="C399" s="161" t="s">
        <v>527</v>
      </c>
      <c r="D399" s="161" t="s">
        <v>287</v>
      </c>
      <c r="E399" s="162" t="s">
        <v>524</v>
      </c>
      <c r="F399" s="163" t="s">
        <v>525</v>
      </c>
      <c r="G399" s="164" t="s">
        <v>425</v>
      </c>
      <c r="H399" s="165"/>
      <c r="I399" s="166">
        <v>712</v>
      </c>
      <c r="J399" s="166">
        <f>ROUND(I399*H399,2)</f>
        <v>0</v>
      </c>
      <c r="K399" s="163" t="s">
        <v>145</v>
      </c>
      <c r="L399" s="167"/>
      <c r="M399" s="168" t="s">
        <v>3</v>
      </c>
      <c r="N399" s="169" t="s">
        <v>39</v>
      </c>
      <c r="O399" s="136">
        <v>0</v>
      </c>
      <c r="P399" s="136">
        <f>O399*H399</f>
        <v>0</v>
      </c>
      <c r="Q399" s="136">
        <v>6.1000000000000004E-3</v>
      </c>
      <c r="R399" s="136">
        <f>Q399*H399</f>
        <v>0</v>
      </c>
      <c r="S399" s="136">
        <v>0</v>
      </c>
      <c r="T399" s="137">
        <f>S399*H399</f>
        <v>0</v>
      </c>
      <c r="AR399" s="138" t="s">
        <v>165</v>
      </c>
      <c r="AT399" s="138" t="s">
        <v>287</v>
      </c>
      <c r="AU399" s="138" t="s">
        <v>77</v>
      </c>
      <c r="AY399" s="17" t="s">
        <v>139</v>
      </c>
      <c r="BE399" s="139">
        <f>IF(N399="základní",J399,0)</f>
        <v>0</v>
      </c>
      <c r="BF399" s="139">
        <f>IF(N399="snížená",J399,0)</f>
        <v>0</v>
      </c>
      <c r="BG399" s="139">
        <f>IF(N399="zákl. přenesená",J399,0)</f>
        <v>0</v>
      </c>
      <c r="BH399" s="139">
        <f>IF(N399="sníž. přenesená",J399,0)</f>
        <v>0</v>
      </c>
      <c r="BI399" s="139">
        <f>IF(N399="nulová",J399,0)</f>
        <v>0</v>
      </c>
      <c r="BJ399" s="17" t="s">
        <v>75</v>
      </c>
      <c r="BK399" s="139">
        <f>ROUND(I399*H399,2)</f>
        <v>0</v>
      </c>
      <c r="BL399" s="17" t="s">
        <v>146</v>
      </c>
      <c r="BM399" s="138" t="s">
        <v>504</v>
      </c>
    </row>
    <row r="400" spans="2:65" s="1" customFormat="1" ht="16.5" customHeight="1" x14ac:dyDescent="0.2">
      <c r="B400" s="127"/>
      <c r="C400" s="161" t="s">
        <v>344</v>
      </c>
      <c r="D400" s="161" t="s">
        <v>287</v>
      </c>
      <c r="E400" s="162" t="s">
        <v>528</v>
      </c>
      <c r="F400" s="163" t="s">
        <v>529</v>
      </c>
      <c r="G400" s="164" t="s">
        <v>425</v>
      </c>
      <c r="H400" s="165"/>
      <c r="I400" s="166">
        <v>650</v>
      </c>
      <c r="J400" s="166">
        <f>ROUND(I400*H400,2)</f>
        <v>0</v>
      </c>
      <c r="K400" s="163" t="s">
        <v>145</v>
      </c>
      <c r="L400" s="167"/>
      <c r="M400" s="168" t="s">
        <v>3</v>
      </c>
      <c r="N400" s="169" t="s">
        <v>39</v>
      </c>
      <c r="O400" s="136">
        <v>0</v>
      </c>
      <c r="P400" s="136">
        <f>O400*H400</f>
        <v>0</v>
      </c>
      <c r="Q400" s="136">
        <v>3.0000000000000001E-3</v>
      </c>
      <c r="R400" s="136">
        <f>Q400*H400</f>
        <v>0</v>
      </c>
      <c r="S400" s="136">
        <v>0</v>
      </c>
      <c r="T400" s="137">
        <f>S400*H400</f>
        <v>0</v>
      </c>
      <c r="AR400" s="138" t="s">
        <v>165</v>
      </c>
      <c r="AT400" s="138" t="s">
        <v>287</v>
      </c>
      <c r="AU400" s="138" t="s">
        <v>77</v>
      </c>
      <c r="AY400" s="17" t="s">
        <v>139</v>
      </c>
      <c r="BE400" s="139">
        <f>IF(N400="základní",J400,0)</f>
        <v>0</v>
      </c>
      <c r="BF400" s="139">
        <f>IF(N400="snížená",J400,0)</f>
        <v>0</v>
      </c>
      <c r="BG400" s="139">
        <f>IF(N400="zákl. přenesená",J400,0)</f>
        <v>0</v>
      </c>
      <c r="BH400" s="139">
        <f>IF(N400="sníž. přenesená",J400,0)</f>
        <v>0</v>
      </c>
      <c r="BI400" s="139">
        <f>IF(N400="nulová",J400,0)</f>
        <v>0</v>
      </c>
      <c r="BJ400" s="17" t="s">
        <v>75</v>
      </c>
      <c r="BK400" s="139">
        <f>ROUND(I400*H400,2)</f>
        <v>0</v>
      </c>
      <c r="BL400" s="17" t="s">
        <v>146</v>
      </c>
      <c r="BM400" s="138" t="s">
        <v>509</v>
      </c>
    </row>
    <row r="401" spans="2:65" s="1" customFormat="1" ht="16.5" customHeight="1" x14ac:dyDescent="0.2">
      <c r="B401" s="127"/>
      <c r="C401" s="161" t="s">
        <v>534</v>
      </c>
      <c r="D401" s="161" t="s">
        <v>287</v>
      </c>
      <c r="E401" s="162" t="s">
        <v>531</v>
      </c>
      <c r="F401" s="163" t="s">
        <v>532</v>
      </c>
      <c r="G401" s="164" t="s">
        <v>425</v>
      </c>
      <c r="H401" s="165"/>
      <c r="I401" s="166">
        <v>24</v>
      </c>
      <c r="J401" s="166">
        <f>ROUND(I401*H401,2)</f>
        <v>0</v>
      </c>
      <c r="K401" s="163" t="s">
        <v>145</v>
      </c>
      <c r="L401" s="167"/>
      <c r="M401" s="168" t="s">
        <v>3</v>
      </c>
      <c r="N401" s="169" t="s">
        <v>39</v>
      </c>
      <c r="O401" s="136">
        <v>0</v>
      </c>
      <c r="P401" s="136">
        <f>O401*H401</f>
        <v>0</v>
      </c>
      <c r="Q401" s="136">
        <v>1E-4</v>
      </c>
      <c r="R401" s="136">
        <f>Q401*H401</f>
        <v>0</v>
      </c>
      <c r="S401" s="136">
        <v>0</v>
      </c>
      <c r="T401" s="137">
        <f>S401*H401</f>
        <v>0</v>
      </c>
      <c r="AR401" s="138" t="s">
        <v>165</v>
      </c>
      <c r="AT401" s="138" t="s">
        <v>287</v>
      </c>
      <c r="AU401" s="138" t="s">
        <v>77</v>
      </c>
      <c r="AY401" s="17" t="s">
        <v>139</v>
      </c>
      <c r="BE401" s="139">
        <f>IF(N401="základní",J401,0)</f>
        <v>0</v>
      </c>
      <c r="BF401" s="139">
        <f>IF(N401="snížená",J401,0)</f>
        <v>0</v>
      </c>
      <c r="BG401" s="139">
        <f>IF(N401="zákl. přenesená",J401,0)</f>
        <v>0</v>
      </c>
      <c r="BH401" s="139">
        <f>IF(N401="sníž. přenesená",J401,0)</f>
        <v>0</v>
      </c>
      <c r="BI401" s="139">
        <f>IF(N401="nulová",J401,0)</f>
        <v>0</v>
      </c>
      <c r="BJ401" s="17" t="s">
        <v>75</v>
      </c>
      <c r="BK401" s="139">
        <f>ROUND(I401*H401,2)</f>
        <v>0</v>
      </c>
      <c r="BL401" s="17" t="s">
        <v>146</v>
      </c>
      <c r="BM401" s="138" t="s">
        <v>514</v>
      </c>
    </row>
    <row r="402" spans="2:65" s="1" customFormat="1" ht="21.75" customHeight="1" x14ac:dyDescent="0.2">
      <c r="B402" s="127"/>
      <c r="C402" s="161" t="s">
        <v>348</v>
      </c>
      <c r="D402" s="161" t="s">
        <v>287</v>
      </c>
      <c r="E402" s="162" t="s">
        <v>535</v>
      </c>
      <c r="F402" s="163" t="s">
        <v>536</v>
      </c>
      <c r="G402" s="164" t="s">
        <v>425</v>
      </c>
      <c r="H402" s="165"/>
      <c r="I402" s="166">
        <v>84</v>
      </c>
      <c r="J402" s="166">
        <f>ROUND(I402*H402,2)</f>
        <v>0</v>
      </c>
      <c r="K402" s="163" t="s">
        <v>145</v>
      </c>
      <c r="L402" s="167"/>
      <c r="M402" s="168" t="s">
        <v>3</v>
      </c>
      <c r="N402" s="169" t="s">
        <v>39</v>
      </c>
      <c r="O402" s="136">
        <v>0</v>
      </c>
      <c r="P402" s="136">
        <f>O402*H402</f>
        <v>0</v>
      </c>
      <c r="Q402" s="136">
        <v>3.5E-4</v>
      </c>
      <c r="R402" s="136">
        <f>Q402*H402</f>
        <v>0</v>
      </c>
      <c r="S402" s="136">
        <v>0</v>
      </c>
      <c r="T402" s="137">
        <f>S402*H402</f>
        <v>0</v>
      </c>
      <c r="AR402" s="138" t="s">
        <v>165</v>
      </c>
      <c r="AT402" s="138" t="s">
        <v>287</v>
      </c>
      <c r="AU402" s="138" t="s">
        <v>77</v>
      </c>
      <c r="AY402" s="17" t="s">
        <v>139</v>
      </c>
      <c r="BE402" s="139">
        <f>IF(N402="základní",J402,0)</f>
        <v>0</v>
      </c>
      <c r="BF402" s="139">
        <f>IF(N402="snížená",J402,0)</f>
        <v>0</v>
      </c>
      <c r="BG402" s="139">
        <f>IF(N402="zákl. přenesená",J402,0)</f>
        <v>0</v>
      </c>
      <c r="BH402" s="139">
        <f>IF(N402="sníž. přenesená",J402,0)</f>
        <v>0</v>
      </c>
      <c r="BI402" s="139">
        <f>IF(N402="nulová",J402,0)</f>
        <v>0</v>
      </c>
      <c r="BJ402" s="17" t="s">
        <v>75</v>
      </c>
      <c r="BK402" s="139">
        <f>ROUND(I402*H402,2)</f>
        <v>0</v>
      </c>
      <c r="BL402" s="17" t="s">
        <v>146</v>
      </c>
      <c r="BM402" s="138" t="s">
        <v>820</v>
      </c>
    </row>
    <row r="403" spans="2:65" s="1" customFormat="1" ht="24.15" customHeight="1" x14ac:dyDescent="0.2">
      <c r="B403" s="127"/>
      <c r="C403" s="128" t="s">
        <v>544</v>
      </c>
      <c r="D403" s="128" t="s">
        <v>141</v>
      </c>
      <c r="E403" s="129" t="s">
        <v>538</v>
      </c>
      <c r="F403" s="130" t="s">
        <v>539</v>
      </c>
      <c r="G403" s="131" t="s">
        <v>180</v>
      </c>
      <c r="H403" s="132"/>
      <c r="I403" s="133">
        <v>37</v>
      </c>
      <c r="J403" s="133">
        <f>ROUND(I403*H403,2)</f>
        <v>0</v>
      </c>
      <c r="K403" s="130" t="s">
        <v>145</v>
      </c>
      <c r="L403" s="29"/>
      <c r="M403" s="134" t="s">
        <v>3</v>
      </c>
      <c r="N403" s="135" t="s">
        <v>39</v>
      </c>
      <c r="O403" s="136">
        <v>3.0000000000000001E-3</v>
      </c>
      <c r="P403" s="136">
        <f>O403*H403</f>
        <v>0</v>
      </c>
      <c r="Q403" s="136">
        <v>2.0000000000000001E-4</v>
      </c>
      <c r="R403" s="136">
        <f>Q403*H403</f>
        <v>0</v>
      </c>
      <c r="S403" s="136">
        <v>0</v>
      </c>
      <c r="T403" s="137">
        <f>S403*H403</f>
        <v>0</v>
      </c>
      <c r="AR403" s="138" t="s">
        <v>146</v>
      </c>
      <c r="AT403" s="138" t="s">
        <v>141</v>
      </c>
      <c r="AU403" s="138" t="s">
        <v>77</v>
      </c>
      <c r="AY403" s="17" t="s">
        <v>139</v>
      </c>
      <c r="BE403" s="139">
        <f>IF(N403="základní",J403,0)</f>
        <v>0</v>
      </c>
      <c r="BF403" s="139">
        <f>IF(N403="snížená",J403,0)</f>
        <v>0</v>
      </c>
      <c r="BG403" s="139">
        <f>IF(N403="zákl. přenesená",J403,0)</f>
        <v>0</v>
      </c>
      <c r="BH403" s="139">
        <f>IF(N403="sníž. přenesená",J403,0)</f>
        <v>0</v>
      </c>
      <c r="BI403" s="139">
        <f>IF(N403="nulová",J403,0)</f>
        <v>0</v>
      </c>
      <c r="BJ403" s="17" t="s">
        <v>75</v>
      </c>
      <c r="BK403" s="139">
        <f>ROUND(I403*H403,2)</f>
        <v>0</v>
      </c>
      <c r="BL403" s="17" t="s">
        <v>146</v>
      </c>
      <c r="BM403" s="138" t="s">
        <v>522</v>
      </c>
    </row>
    <row r="404" spans="2:65" s="1" customFormat="1" x14ac:dyDescent="0.2">
      <c r="B404" s="29"/>
      <c r="D404" s="140" t="s">
        <v>147</v>
      </c>
      <c r="F404" s="141" t="s">
        <v>541</v>
      </c>
      <c r="L404" s="29"/>
      <c r="M404" s="142"/>
      <c r="T404" s="49"/>
      <c r="AT404" s="17" t="s">
        <v>147</v>
      </c>
      <c r="AU404" s="17" t="s">
        <v>77</v>
      </c>
    </row>
    <row r="405" spans="2:65" s="14" customFormat="1" x14ac:dyDescent="0.2">
      <c r="B405" s="156"/>
      <c r="D405" s="144" t="s">
        <v>149</v>
      </c>
      <c r="E405" s="157" t="s">
        <v>3</v>
      </c>
      <c r="F405" s="158" t="s">
        <v>542</v>
      </c>
      <c r="H405" s="157"/>
      <c r="L405" s="156"/>
      <c r="M405" s="159"/>
      <c r="T405" s="160"/>
      <c r="AT405" s="157" t="s">
        <v>149</v>
      </c>
      <c r="AU405" s="157" t="s">
        <v>77</v>
      </c>
      <c r="AV405" s="14" t="s">
        <v>75</v>
      </c>
      <c r="AW405" s="14" t="s">
        <v>30</v>
      </c>
      <c r="AX405" s="14" t="s">
        <v>68</v>
      </c>
      <c r="AY405" s="157" t="s">
        <v>139</v>
      </c>
    </row>
    <row r="406" spans="2:65" s="12" customFormat="1" x14ac:dyDescent="0.2">
      <c r="B406" s="143"/>
      <c r="D406" s="144" t="s">
        <v>149</v>
      </c>
      <c r="E406" s="145" t="s">
        <v>3</v>
      </c>
      <c r="F406" s="146" t="s">
        <v>821</v>
      </c>
      <c r="H406" s="147"/>
      <c r="L406" s="143"/>
      <c r="M406" s="148"/>
      <c r="T406" s="149"/>
      <c r="AT406" s="145" t="s">
        <v>149</v>
      </c>
      <c r="AU406" s="145" t="s">
        <v>77</v>
      </c>
      <c r="AV406" s="12" t="s">
        <v>77</v>
      </c>
      <c r="AW406" s="12" t="s">
        <v>30</v>
      </c>
      <c r="AX406" s="12" t="s">
        <v>68</v>
      </c>
      <c r="AY406" s="145" t="s">
        <v>139</v>
      </c>
    </row>
    <row r="407" spans="2:65" s="13" customFormat="1" x14ac:dyDescent="0.2">
      <c r="B407" s="150"/>
      <c r="D407" s="144" t="s">
        <v>149</v>
      </c>
      <c r="E407" s="151" t="s">
        <v>3</v>
      </c>
      <c r="F407" s="152" t="s">
        <v>151</v>
      </c>
      <c r="H407" s="153"/>
      <c r="L407" s="150"/>
      <c r="M407" s="154"/>
      <c r="T407" s="155"/>
      <c r="AT407" s="151" t="s">
        <v>149</v>
      </c>
      <c r="AU407" s="151" t="s">
        <v>77</v>
      </c>
      <c r="AV407" s="13" t="s">
        <v>146</v>
      </c>
      <c r="AW407" s="13" t="s">
        <v>30</v>
      </c>
      <c r="AX407" s="13" t="s">
        <v>75</v>
      </c>
      <c r="AY407" s="151" t="s">
        <v>139</v>
      </c>
    </row>
    <row r="408" spans="2:65" s="1" customFormat="1" ht="66.75" customHeight="1" x14ac:dyDescent="0.2">
      <c r="B408" s="127"/>
      <c r="C408" s="128" t="s">
        <v>354</v>
      </c>
      <c r="D408" s="128" t="s">
        <v>141</v>
      </c>
      <c r="E408" s="129" t="s">
        <v>545</v>
      </c>
      <c r="F408" s="130" t="s">
        <v>546</v>
      </c>
      <c r="G408" s="131" t="s">
        <v>180</v>
      </c>
      <c r="H408" s="132"/>
      <c r="I408" s="133">
        <v>120</v>
      </c>
      <c r="J408" s="133">
        <f>ROUND(I408*H408,2)</f>
        <v>0</v>
      </c>
      <c r="K408" s="130" t="s">
        <v>145</v>
      </c>
      <c r="L408" s="29"/>
      <c r="M408" s="134" t="s">
        <v>3</v>
      </c>
      <c r="N408" s="135" t="s">
        <v>39</v>
      </c>
      <c r="O408" s="136">
        <v>0.13600000000000001</v>
      </c>
      <c r="P408" s="136">
        <f>O408*H408</f>
        <v>0</v>
      </c>
      <c r="Q408" s="136">
        <v>8.0879999999999994E-2</v>
      </c>
      <c r="R408" s="136">
        <f>Q408*H408</f>
        <v>0</v>
      </c>
      <c r="S408" s="136">
        <v>0</v>
      </c>
      <c r="T408" s="137">
        <f>S408*H408</f>
        <v>0</v>
      </c>
      <c r="AR408" s="138" t="s">
        <v>146</v>
      </c>
      <c r="AT408" s="138" t="s">
        <v>141</v>
      </c>
      <c r="AU408" s="138" t="s">
        <v>77</v>
      </c>
      <c r="AY408" s="17" t="s">
        <v>139</v>
      </c>
      <c r="BE408" s="139">
        <f>IF(N408="základní",J408,0)</f>
        <v>0</v>
      </c>
      <c r="BF408" s="139">
        <f>IF(N408="snížená",J408,0)</f>
        <v>0</v>
      </c>
      <c r="BG408" s="139">
        <f>IF(N408="zákl. přenesená",J408,0)</f>
        <v>0</v>
      </c>
      <c r="BH408" s="139">
        <f>IF(N408="sníž. přenesená",J408,0)</f>
        <v>0</v>
      </c>
      <c r="BI408" s="139">
        <f>IF(N408="nulová",J408,0)</f>
        <v>0</v>
      </c>
      <c r="BJ408" s="17" t="s">
        <v>75</v>
      </c>
      <c r="BK408" s="139">
        <f>ROUND(I408*H408,2)</f>
        <v>0</v>
      </c>
      <c r="BL408" s="17" t="s">
        <v>146</v>
      </c>
      <c r="BM408" s="138" t="s">
        <v>526</v>
      </c>
    </row>
    <row r="409" spans="2:65" s="1" customFormat="1" x14ac:dyDescent="0.2">
      <c r="B409" s="29"/>
      <c r="D409" s="140" t="s">
        <v>147</v>
      </c>
      <c r="F409" s="141" t="s">
        <v>548</v>
      </c>
      <c r="L409" s="29"/>
      <c r="M409" s="142"/>
      <c r="T409" s="49"/>
      <c r="AT409" s="17" t="s">
        <v>147</v>
      </c>
      <c r="AU409" s="17" t="s">
        <v>77</v>
      </c>
    </row>
    <row r="410" spans="2:65" s="12" customFormat="1" x14ac:dyDescent="0.2">
      <c r="B410" s="143"/>
      <c r="D410" s="144" t="s">
        <v>149</v>
      </c>
      <c r="E410" s="145" t="s">
        <v>3</v>
      </c>
      <c r="F410" s="146" t="s">
        <v>822</v>
      </c>
      <c r="H410" s="147"/>
      <c r="L410" s="143"/>
      <c r="M410" s="148"/>
      <c r="T410" s="149"/>
      <c r="AT410" s="145" t="s">
        <v>149</v>
      </c>
      <c r="AU410" s="145" t="s">
        <v>77</v>
      </c>
      <c r="AV410" s="12" t="s">
        <v>77</v>
      </c>
      <c r="AW410" s="12" t="s">
        <v>30</v>
      </c>
      <c r="AX410" s="12" t="s">
        <v>68</v>
      </c>
      <c r="AY410" s="145" t="s">
        <v>139</v>
      </c>
    </row>
    <row r="411" spans="2:65" s="13" customFormat="1" x14ac:dyDescent="0.2">
      <c r="B411" s="150"/>
      <c r="D411" s="144" t="s">
        <v>149</v>
      </c>
      <c r="E411" s="151" t="s">
        <v>3</v>
      </c>
      <c r="F411" s="152" t="s">
        <v>151</v>
      </c>
      <c r="H411" s="153"/>
      <c r="L411" s="150"/>
      <c r="M411" s="154"/>
      <c r="T411" s="155"/>
      <c r="AT411" s="151" t="s">
        <v>149</v>
      </c>
      <c r="AU411" s="151" t="s">
        <v>77</v>
      </c>
      <c r="AV411" s="13" t="s">
        <v>146</v>
      </c>
      <c r="AW411" s="13" t="s">
        <v>30</v>
      </c>
      <c r="AX411" s="13" t="s">
        <v>75</v>
      </c>
      <c r="AY411" s="151" t="s">
        <v>139</v>
      </c>
    </row>
    <row r="412" spans="2:65" s="1" customFormat="1" ht="16.5" customHeight="1" x14ac:dyDescent="0.2">
      <c r="B412" s="127"/>
      <c r="C412" s="161" t="s">
        <v>555</v>
      </c>
      <c r="D412" s="161" t="s">
        <v>287</v>
      </c>
      <c r="E412" s="162" t="s">
        <v>550</v>
      </c>
      <c r="F412" s="163" t="s">
        <v>551</v>
      </c>
      <c r="G412" s="164" t="s">
        <v>180</v>
      </c>
      <c r="H412" s="165"/>
      <c r="I412" s="166">
        <v>210</v>
      </c>
      <c r="J412" s="166">
        <f>ROUND(I412*H412,2)</f>
        <v>0</v>
      </c>
      <c r="K412" s="163" t="s">
        <v>145</v>
      </c>
      <c r="L412" s="167"/>
      <c r="M412" s="168" t="s">
        <v>3</v>
      </c>
      <c r="N412" s="169" t="s">
        <v>39</v>
      </c>
      <c r="O412" s="136">
        <v>0</v>
      </c>
      <c r="P412" s="136">
        <f>O412*H412</f>
        <v>0</v>
      </c>
      <c r="Q412" s="136">
        <v>5.6000000000000001E-2</v>
      </c>
      <c r="R412" s="136">
        <f>Q412*H412</f>
        <v>0</v>
      </c>
      <c r="S412" s="136">
        <v>0</v>
      </c>
      <c r="T412" s="137">
        <f>S412*H412</f>
        <v>0</v>
      </c>
      <c r="AR412" s="138" t="s">
        <v>165</v>
      </c>
      <c r="AT412" s="138" t="s">
        <v>287</v>
      </c>
      <c r="AU412" s="138" t="s">
        <v>77</v>
      </c>
      <c r="AY412" s="17" t="s">
        <v>139</v>
      </c>
      <c r="BE412" s="139">
        <f>IF(N412="základní",J412,0)</f>
        <v>0</v>
      </c>
      <c r="BF412" s="139">
        <f>IF(N412="snížená",J412,0)</f>
        <v>0</v>
      </c>
      <c r="BG412" s="139">
        <f>IF(N412="zákl. přenesená",J412,0)</f>
        <v>0</v>
      </c>
      <c r="BH412" s="139">
        <f>IF(N412="sníž. přenesená",J412,0)</f>
        <v>0</v>
      </c>
      <c r="BI412" s="139">
        <f>IF(N412="nulová",J412,0)</f>
        <v>0</v>
      </c>
      <c r="BJ412" s="17" t="s">
        <v>75</v>
      </c>
      <c r="BK412" s="139">
        <f>ROUND(I412*H412,2)</f>
        <v>0</v>
      </c>
      <c r="BL412" s="17" t="s">
        <v>146</v>
      </c>
      <c r="BM412" s="138" t="s">
        <v>530</v>
      </c>
    </row>
    <row r="413" spans="2:65" s="12" customFormat="1" x14ac:dyDescent="0.2">
      <c r="B413" s="143"/>
      <c r="D413" s="144" t="s">
        <v>149</v>
      </c>
      <c r="E413" s="145" t="s">
        <v>3</v>
      </c>
      <c r="F413" s="146" t="s">
        <v>823</v>
      </c>
      <c r="H413" s="147"/>
      <c r="L413" s="143"/>
      <c r="M413" s="148"/>
      <c r="T413" s="149"/>
      <c r="AT413" s="145" t="s">
        <v>149</v>
      </c>
      <c r="AU413" s="145" t="s">
        <v>77</v>
      </c>
      <c r="AV413" s="12" t="s">
        <v>77</v>
      </c>
      <c r="AW413" s="12" t="s">
        <v>30</v>
      </c>
      <c r="AX413" s="12" t="s">
        <v>68</v>
      </c>
      <c r="AY413" s="145" t="s">
        <v>139</v>
      </c>
    </row>
    <row r="414" spans="2:65" s="13" customFormat="1" x14ac:dyDescent="0.2">
      <c r="B414" s="150"/>
      <c r="D414" s="144" t="s">
        <v>149</v>
      </c>
      <c r="E414" s="151" t="s">
        <v>3</v>
      </c>
      <c r="F414" s="152" t="s">
        <v>151</v>
      </c>
      <c r="H414" s="153"/>
      <c r="L414" s="150"/>
      <c r="M414" s="154"/>
      <c r="T414" s="155"/>
      <c r="AT414" s="151" t="s">
        <v>149</v>
      </c>
      <c r="AU414" s="151" t="s">
        <v>77</v>
      </c>
      <c r="AV414" s="13" t="s">
        <v>146</v>
      </c>
      <c r="AW414" s="13" t="s">
        <v>30</v>
      </c>
      <c r="AX414" s="13" t="s">
        <v>75</v>
      </c>
      <c r="AY414" s="151" t="s">
        <v>139</v>
      </c>
    </row>
    <row r="415" spans="2:65" s="12" customFormat="1" x14ac:dyDescent="0.2">
      <c r="B415" s="143"/>
      <c r="D415" s="144" t="s">
        <v>149</v>
      </c>
      <c r="F415" s="146" t="s">
        <v>824</v>
      </c>
      <c r="H415" s="147"/>
      <c r="L415" s="143"/>
      <c r="M415" s="148"/>
      <c r="T415" s="149"/>
      <c r="AT415" s="145" t="s">
        <v>149</v>
      </c>
      <c r="AU415" s="145" t="s">
        <v>77</v>
      </c>
      <c r="AV415" s="12" t="s">
        <v>77</v>
      </c>
      <c r="AW415" s="12" t="s">
        <v>4</v>
      </c>
      <c r="AX415" s="12" t="s">
        <v>75</v>
      </c>
      <c r="AY415" s="145" t="s">
        <v>139</v>
      </c>
    </row>
    <row r="416" spans="2:65" s="1" customFormat="1" ht="37.950000000000003" customHeight="1" x14ac:dyDescent="0.2">
      <c r="B416" s="127"/>
      <c r="C416" s="128" t="s">
        <v>359</v>
      </c>
      <c r="D416" s="128" t="s">
        <v>141</v>
      </c>
      <c r="E416" s="129" t="s">
        <v>556</v>
      </c>
      <c r="F416" s="130" t="s">
        <v>557</v>
      </c>
      <c r="G416" s="131" t="s">
        <v>180</v>
      </c>
      <c r="H416" s="132"/>
      <c r="I416" s="133">
        <v>12</v>
      </c>
      <c r="J416" s="133">
        <f>ROUND(I416*H416,2)</f>
        <v>0</v>
      </c>
      <c r="K416" s="130" t="s">
        <v>145</v>
      </c>
      <c r="L416" s="29"/>
      <c r="M416" s="134" t="s">
        <v>3</v>
      </c>
      <c r="N416" s="135" t="s">
        <v>39</v>
      </c>
      <c r="O416" s="136">
        <v>1.6E-2</v>
      </c>
      <c r="P416" s="136">
        <f>O416*H416</f>
        <v>0</v>
      </c>
      <c r="Q416" s="136">
        <v>0</v>
      </c>
      <c r="R416" s="136">
        <f>Q416*H416</f>
        <v>0</v>
      </c>
      <c r="S416" s="136">
        <v>0</v>
      </c>
      <c r="T416" s="137">
        <f>S416*H416</f>
        <v>0</v>
      </c>
      <c r="AR416" s="138" t="s">
        <v>146</v>
      </c>
      <c r="AT416" s="138" t="s">
        <v>141</v>
      </c>
      <c r="AU416" s="138" t="s">
        <v>77</v>
      </c>
      <c r="AY416" s="17" t="s">
        <v>139</v>
      </c>
      <c r="BE416" s="139">
        <f>IF(N416="základní",J416,0)</f>
        <v>0</v>
      </c>
      <c r="BF416" s="139">
        <f>IF(N416="snížená",J416,0)</f>
        <v>0</v>
      </c>
      <c r="BG416" s="139">
        <f>IF(N416="zákl. přenesená",J416,0)</f>
        <v>0</v>
      </c>
      <c r="BH416" s="139">
        <f>IF(N416="sníž. přenesená",J416,0)</f>
        <v>0</v>
      </c>
      <c r="BI416" s="139">
        <f>IF(N416="nulová",J416,0)</f>
        <v>0</v>
      </c>
      <c r="BJ416" s="17" t="s">
        <v>75</v>
      </c>
      <c r="BK416" s="139">
        <f>ROUND(I416*H416,2)</f>
        <v>0</v>
      </c>
      <c r="BL416" s="17" t="s">
        <v>146</v>
      </c>
      <c r="BM416" s="138" t="s">
        <v>533</v>
      </c>
    </row>
    <row r="417" spans="2:65" s="1" customFormat="1" x14ac:dyDescent="0.2">
      <c r="B417" s="29"/>
      <c r="D417" s="140" t="s">
        <v>147</v>
      </c>
      <c r="F417" s="141" t="s">
        <v>559</v>
      </c>
      <c r="L417" s="29"/>
      <c r="M417" s="142"/>
      <c r="T417" s="49"/>
      <c r="AT417" s="17" t="s">
        <v>147</v>
      </c>
      <c r="AU417" s="17" t="s">
        <v>77</v>
      </c>
    </row>
    <row r="418" spans="2:65" s="12" customFormat="1" x14ac:dyDescent="0.2">
      <c r="B418" s="143"/>
      <c r="D418" s="144" t="s">
        <v>149</v>
      </c>
      <c r="E418" s="145" t="s">
        <v>3</v>
      </c>
      <c r="F418" s="146" t="s">
        <v>825</v>
      </c>
      <c r="H418" s="147"/>
      <c r="L418" s="143"/>
      <c r="M418" s="148"/>
      <c r="T418" s="149"/>
      <c r="AT418" s="145" t="s">
        <v>149</v>
      </c>
      <c r="AU418" s="145" t="s">
        <v>77</v>
      </c>
      <c r="AV418" s="12" t="s">
        <v>77</v>
      </c>
      <c r="AW418" s="12" t="s">
        <v>30</v>
      </c>
      <c r="AX418" s="12" t="s">
        <v>68</v>
      </c>
      <c r="AY418" s="145" t="s">
        <v>139</v>
      </c>
    </row>
    <row r="419" spans="2:65" s="13" customFormat="1" x14ac:dyDescent="0.2">
      <c r="B419" s="150"/>
      <c r="D419" s="144" t="s">
        <v>149</v>
      </c>
      <c r="E419" s="151" t="s">
        <v>3</v>
      </c>
      <c r="F419" s="152" t="s">
        <v>151</v>
      </c>
      <c r="H419" s="153"/>
      <c r="L419" s="150"/>
      <c r="M419" s="154"/>
      <c r="T419" s="155"/>
      <c r="AT419" s="151" t="s">
        <v>149</v>
      </c>
      <c r="AU419" s="151" t="s">
        <v>77</v>
      </c>
      <c r="AV419" s="13" t="s">
        <v>146</v>
      </c>
      <c r="AW419" s="13" t="s">
        <v>30</v>
      </c>
      <c r="AX419" s="13" t="s">
        <v>75</v>
      </c>
      <c r="AY419" s="151" t="s">
        <v>139</v>
      </c>
    </row>
    <row r="420" spans="2:65" s="1" customFormat="1" ht="49.2" customHeight="1" x14ac:dyDescent="0.2">
      <c r="B420" s="127"/>
      <c r="C420" s="128" t="s">
        <v>567</v>
      </c>
      <c r="D420" s="128" t="s">
        <v>141</v>
      </c>
      <c r="E420" s="129" t="s">
        <v>560</v>
      </c>
      <c r="F420" s="130" t="s">
        <v>561</v>
      </c>
      <c r="G420" s="131" t="s">
        <v>180</v>
      </c>
      <c r="H420" s="132">
        <v>90</v>
      </c>
      <c r="I420" s="133">
        <v>298</v>
      </c>
      <c r="J420" s="133">
        <f>ROUND(I420*H420,2)</f>
        <v>26820</v>
      </c>
      <c r="K420" s="130" t="s">
        <v>145</v>
      </c>
      <c r="L420" s="29"/>
      <c r="M420" s="134" t="s">
        <v>3</v>
      </c>
      <c r="N420" s="135" t="s">
        <v>39</v>
      </c>
      <c r="O420" s="136">
        <v>0.26800000000000002</v>
      </c>
      <c r="P420" s="136">
        <f>O420*H420</f>
        <v>24.12</v>
      </c>
      <c r="Q420" s="136">
        <v>0.15540000000000001</v>
      </c>
      <c r="R420" s="136">
        <f>Q420*H420</f>
        <v>13.986000000000001</v>
      </c>
      <c r="S420" s="136">
        <v>0</v>
      </c>
      <c r="T420" s="137">
        <f>S420*H420</f>
        <v>0</v>
      </c>
      <c r="AR420" s="138" t="s">
        <v>146</v>
      </c>
      <c r="AT420" s="138" t="s">
        <v>141</v>
      </c>
      <c r="AU420" s="138" t="s">
        <v>77</v>
      </c>
      <c r="AY420" s="17" t="s">
        <v>139</v>
      </c>
      <c r="BE420" s="139">
        <f>IF(N420="základní",J420,0)</f>
        <v>26820</v>
      </c>
      <c r="BF420" s="139">
        <f>IF(N420="snížená",J420,0)</f>
        <v>0</v>
      </c>
      <c r="BG420" s="139">
        <f>IF(N420="zákl. přenesená",J420,0)</f>
        <v>0</v>
      </c>
      <c r="BH420" s="139">
        <f>IF(N420="sníž. přenesená",J420,0)</f>
        <v>0</v>
      </c>
      <c r="BI420" s="139">
        <f>IF(N420="nulová",J420,0)</f>
        <v>0</v>
      </c>
      <c r="BJ420" s="17" t="s">
        <v>75</v>
      </c>
      <c r="BK420" s="139">
        <f>ROUND(I420*H420,2)</f>
        <v>26820</v>
      </c>
      <c r="BL420" s="17" t="s">
        <v>146</v>
      </c>
      <c r="BM420" s="138" t="s">
        <v>537</v>
      </c>
    </row>
    <row r="421" spans="2:65" s="1" customFormat="1" x14ac:dyDescent="0.2">
      <c r="B421" s="29"/>
      <c r="D421" s="140" t="s">
        <v>147</v>
      </c>
      <c r="F421" s="141" t="s">
        <v>563</v>
      </c>
      <c r="L421" s="29"/>
      <c r="M421" s="142"/>
      <c r="T421" s="49"/>
      <c r="AT421" s="17" t="s">
        <v>147</v>
      </c>
      <c r="AU421" s="17" t="s">
        <v>77</v>
      </c>
    </row>
    <row r="422" spans="2:65" s="12" customFormat="1" ht="30.6" x14ac:dyDescent="0.2">
      <c r="B422" s="143"/>
      <c r="D422" s="144" t="s">
        <v>149</v>
      </c>
      <c r="E422" s="145" t="s">
        <v>3</v>
      </c>
      <c r="F422" s="146" t="s">
        <v>826</v>
      </c>
      <c r="H422" s="147">
        <v>34</v>
      </c>
      <c r="L422" s="143"/>
      <c r="M422" s="148"/>
      <c r="T422" s="149"/>
      <c r="AT422" s="145" t="s">
        <v>149</v>
      </c>
      <c r="AU422" s="145" t="s">
        <v>77</v>
      </c>
      <c r="AV422" s="12" t="s">
        <v>77</v>
      </c>
      <c r="AW422" s="12" t="s">
        <v>30</v>
      </c>
      <c r="AX422" s="12" t="s">
        <v>68</v>
      </c>
      <c r="AY422" s="145" t="s">
        <v>139</v>
      </c>
    </row>
    <row r="423" spans="2:65" s="12" customFormat="1" ht="20.399999999999999" x14ac:dyDescent="0.2">
      <c r="B423" s="143"/>
      <c r="D423" s="144" t="s">
        <v>149</v>
      </c>
      <c r="E423" s="145" t="s">
        <v>3</v>
      </c>
      <c r="F423" s="146" t="s">
        <v>827</v>
      </c>
      <c r="H423" s="147">
        <v>52</v>
      </c>
      <c r="L423" s="143"/>
      <c r="M423" s="148"/>
      <c r="T423" s="149"/>
      <c r="AT423" s="145" t="s">
        <v>149</v>
      </c>
      <c r="AU423" s="145" t="s">
        <v>77</v>
      </c>
      <c r="AV423" s="12" t="s">
        <v>77</v>
      </c>
      <c r="AW423" s="12" t="s">
        <v>30</v>
      </c>
      <c r="AX423" s="12" t="s">
        <v>68</v>
      </c>
      <c r="AY423" s="145" t="s">
        <v>139</v>
      </c>
    </row>
    <row r="424" spans="2:65" s="12" customFormat="1" x14ac:dyDescent="0.2">
      <c r="B424" s="143"/>
      <c r="D424" s="144" t="s">
        <v>149</v>
      </c>
      <c r="E424" s="145" t="s">
        <v>3</v>
      </c>
      <c r="F424" s="146" t="s">
        <v>828</v>
      </c>
      <c r="H424" s="147">
        <v>4</v>
      </c>
      <c r="L424" s="143"/>
      <c r="M424" s="148"/>
      <c r="T424" s="149"/>
      <c r="AT424" s="145" t="s">
        <v>149</v>
      </c>
      <c r="AU424" s="145" t="s">
        <v>77</v>
      </c>
      <c r="AV424" s="12" t="s">
        <v>77</v>
      </c>
      <c r="AW424" s="12" t="s">
        <v>30</v>
      </c>
      <c r="AX424" s="12" t="s">
        <v>68</v>
      </c>
      <c r="AY424" s="145" t="s">
        <v>139</v>
      </c>
    </row>
    <row r="425" spans="2:65" s="13" customFormat="1" x14ac:dyDescent="0.2">
      <c r="B425" s="150"/>
      <c r="D425" s="144" t="s">
        <v>149</v>
      </c>
      <c r="E425" s="151" t="s">
        <v>3</v>
      </c>
      <c r="F425" s="152" t="s">
        <v>151</v>
      </c>
      <c r="H425" s="153">
        <v>90</v>
      </c>
      <c r="L425" s="150"/>
      <c r="M425" s="154"/>
      <c r="T425" s="155"/>
      <c r="AT425" s="151" t="s">
        <v>149</v>
      </c>
      <c r="AU425" s="151" t="s">
        <v>77</v>
      </c>
      <c r="AV425" s="13" t="s">
        <v>146</v>
      </c>
      <c r="AW425" s="13" t="s">
        <v>30</v>
      </c>
      <c r="AX425" s="13" t="s">
        <v>75</v>
      </c>
      <c r="AY425" s="151" t="s">
        <v>139</v>
      </c>
    </row>
    <row r="426" spans="2:65" s="1" customFormat="1" ht="16.5" customHeight="1" x14ac:dyDescent="0.2">
      <c r="B426" s="127"/>
      <c r="C426" s="161" t="s">
        <v>364</v>
      </c>
      <c r="D426" s="161" t="s">
        <v>287</v>
      </c>
      <c r="E426" s="162" t="s">
        <v>568</v>
      </c>
      <c r="F426" s="163" t="s">
        <v>569</v>
      </c>
      <c r="G426" s="164" t="s">
        <v>180</v>
      </c>
      <c r="H426" s="165">
        <v>34</v>
      </c>
      <c r="I426" s="166">
        <v>236</v>
      </c>
      <c r="J426" s="166">
        <f>ROUND(I426*H426,2)</f>
        <v>8024</v>
      </c>
      <c r="K426" s="163" t="s">
        <v>145</v>
      </c>
      <c r="L426" s="167"/>
      <c r="M426" s="168" t="s">
        <v>3</v>
      </c>
      <c r="N426" s="169" t="s">
        <v>39</v>
      </c>
      <c r="O426" s="136">
        <v>0</v>
      </c>
      <c r="P426" s="136">
        <f>O426*H426</f>
        <v>0</v>
      </c>
      <c r="Q426" s="136">
        <v>8.5000000000000006E-2</v>
      </c>
      <c r="R426" s="136">
        <f>Q426*H426</f>
        <v>2.89</v>
      </c>
      <c r="S426" s="136">
        <v>0</v>
      </c>
      <c r="T426" s="137">
        <f>S426*H426</f>
        <v>0</v>
      </c>
      <c r="AR426" s="138" t="s">
        <v>165</v>
      </c>
      <c r="AT426" s="138" t="s">
        <v>287</v>
      </c>
      <c r="AU426" s="138" t="s">
        <v>77</v>
      </c>
      <c r="AY426" s="17" t="s">
        <v>139</v>
      </c>
      <c r="BE426" s="139">
        <f>IF(N426="základní",J426,0)</f>
        <v>8024</v>
      </c>
      <c r="BF426" s="139">
        <f>IF(N426="snížená",J426,0)</f>
        <v>0</v>
      </c>
      <c r="BG426" s="139">
        <f>IF(N426="zákl. přenesená",J426,0)</f>
        <v>0</v>
      </c>
      <c r="BH426" s="139">
        <f>IF(N426="sníž. přenesená",J426,0)</f>
        <v>0</v>
      </c>
      <c r="BI426" s="139">
        <f>IF(N426="nulová",J426,0)</f>
        <v>0</v>
      </c>
      <c r="BJ426" s="17" t="s">
        <v>75</v>
      </c>
      <c r="BK426" s="139">
        <f>ROUND(I426*H426,2)</f>
        <v>8024</v>
      </c>
      <c r="BL426" s="17" t="s">
        <v>146</v>
      </c>
      <c r="BM426" s="138" t="s">
        <v>540</v>
      </c>
    </row>
    <row r="427" spans="2:65" s="12" customFormat="1" ht="30.6" x14ac:dyDescent="0.2">
      <c r="B427" s="143"/>
      <c r="D427" s="144" t="s">
        <v>149</v>
      </c>
      <c r="E427" s="145" t="s">
        <v>3</v>
      </c>
      <c r="F427" s="146" t="s">
        <v>826</v>
      </c>
      <c r="H427" s="147">
        <v>34</v>
      </c>
      <c r="L427" s="143"/>
      <c r="M427" s="148"/>
      <c r="T427" s="149"/>
      <c r="AT427" s="145" t="s">
        <v>149</v>
      </c>
      <c r="AU427" s="145" t="s">
        <v>77</v>
      </c>
      <c r="AV427" s="12" t="s">
        <v>77</v>
      </c>
      <c r="AW427" s="12" t="s">
        <v>30</v>
      </c>
      <c r="AX427" s="12" t="s">
        <v>68</v>
      </c>
      <c r="AY427" s="145" t="s">
        <v>139</v>
      </c>
    </row>
    <row r="428" spans="2:65" s="13" customFormat="1" x14ac:dyDescent="0.2">
      <c r="B428" s="150"/>
      <c r="D428" s="144" t="s">
        <v>149</v>
      </c>
      <c r="E428" s="151" t="s">
        <v>3</v>
      </c>
      <c r="F428" s="152" t="s">
        <v>151</v>
      </c>
      <c r="H428" s="153">
        <v>34</v>
      </c>
      <c r="L428" s="150"/>
      <c r="M428" s="154"/>
      <c r="T428" s="155"/>
      <c r="AT428" s="151" t="s">
        <v>149</v>
      </c>
      <c r="AU428" s="151" t="s">
        <v>77</v>
      </c>
      <c r="AV428" s="13" t="s">
        <v>146</v>
      </c>
      <c r="AW428" s="13" t="s">
        <v>30</v>
      </c>
      <c r="AX428" s="13" t="s">
        <v>75</v>
      </c>
      <c r="AY428" s="151" t="s">
        <v>139</v>
      </c>
    </row>
    <row r="429" spans="2:65" s="1" customFormat="1" ht="24.15" customHeight="1" x14ac:dyDescent="0.2">
      <c r="B429" s="127"/>
      <c r="C429" s="161" t="s">
        <v>574</v>
      </c>
      <c r="D429" s="161" t="s">
        <v>287</v>
      </c>
      <c r="E429" s="162" t="s">
        <v>571</v>
      </c>
      <c r="F429" s="163" t="s">
        <v>572</v>
      </c>
      <c r="G429" s="164" t="s">
        <v>180</v>
      </c>
      <c r="H429" s="165">
        <v>52</v>
      </c>
      <c r="I429" s="166">
        <v>180</v>
      </c>
      <c r="J429" s="166">
        <f>ROUND(I429*H429,2)</f>
        <v>9360</v>
      </c>
      <c r="K429" s="163" t="s">
        <v>145</v>
      </c>
      <c r="L429" s="167"/>
      <c r="M429" s="168" t="s">
        <v>3</v>
      </c>
      <c r="N429" s="169" t="s">
        <v>39</v>
      </c>
      <c r="O429" s="136">
        <v>0</v>
      </c>
      <c r="P429" s="136">
        <f>O429*H429</f>
        <v>0</v>
      </c>
      <c r="Q429" s="136">
        <v>4.8300000000000003E-2</v>
      </c>
      <c r="R429" s="136">
        <f>Q429*H429</f>
        <v>2.5116000000000001</v>
      </c>
      <c r="S429" s="136">
        <v>0</v>
      </c>
      <c r="T429" s="137">
        <f>S429*H429</f>
        <v>0</v>
      </c>
      <c r="AR429" s="138" t="s">
        <v>165</v>
      </c>
      <c r="AT429" s="138" t="s">
        <v>287</v>
      </c>
      <c r="AU429" s="138" t="s">
        <v>77</v>
      </c>
      <c r="AY429" s="17" t="s">
        <v>139</v>
      </c>
      <c r="BE429" s="139">
        <f>IF(N429="základní",J429,0)</f>
        <v>9360</v>
      </c>
      <c r="BF429" s="139">
        <f>IF(N429="snížená",J429,0)</f>
        <v>0</v>
      </c>
      <c r="BG429" s="139">
        <f>IF(N429="zákl. přenesená",J429,0)</f>
        <v>0</v>
      </c>
      <c r="BH429" s="139">
        <f>IF(N429="sníž. přenesená",J429,0)</f>
        <v>0</v>
      </c>
      <c r="BI429" s="139">
        <f>IF(N429="nulová",J429,0)</f>
        <v>0</v>
      </c>
      <c r="BJ429" s="17" t="s">
        <v>75</v>
      </c>
      <c r="BK429" s="139">
        <f>ROUND(I429*H429,2)</f>
        <v>9360</v>
      </c>
      <c r="BL429" s="17" t="s">
        <v>146</v>
      </c>
      <c r="BM429" s="138" t="s">
        <v>547</v>
      </c>
    </row>
    <row r="430" spans="2:65" s="12" customFormat="1" ht="20.399999999999999" x14ac:dyDescent="0.2">
      <c r="B430" s="143"/>
      <c r="D430" s="144" t="s">
        <v>149</v>
      </c>
      <c r="E430" s="145" t="s">
        <v>3</v>
      </c>
      <c r="F430" s="146" t="s">
        <v>827</v>
      </c>
      <c r="H430" s="147">
        <v>52</v>
      </c>
      <c r="L430" s="143"/>
      <c r="M430" s="148"/>
      <c r="T430" s="149"/>
      <c r="AT430" s="145" t="s">
        <v>149</v>
      </c>
      <c r="AU430" s="145" t="s">
        <v>77</v>
      </c>
      <c r="AV430" s="12" t="s">
        <v>77</v>
      </c>
      <c r="AW430" s="12" t="s">
        <v>30</v>
      </c>
      <c r="AX430" s="12" t="s">
        <v>68</v>
      </c>
      <c r="AY430" s="145" t="s">
        <v>139</v>
      </c>
    </row>
    <row r="431" spans="2:65" s="13" customFormat="1" x14ac:dyDescent="0.2">
      <c r="B431" s="150"/>
      <c r="D431" s="144" t="s">
        <v>149</v>
      </c>
      <c r="E431" s="151" t="s">
        <v>3</v>
      </c>
      <c r="F431" s="152" t="s">
        <v>151</v>
      </c>
      <c r="H431" s="153">
        <v>61.33</v>
      </c>
      <c r="L431" s="150"/>
      <c r="M431" s="154"/>
      <c r="T431" s="155"/>
      <c r="AT431" s="151" t="s">
        <v>149</v>
      </c>
      <c r="AU431" s="151" t="s">
        <v>77</v>
      </c>
      <c r="AV431" s="13" t="s">
        <v>146</v>
      </c>
      <c r="AW431" s="13" t="s">
        <v>30</v>
      </c>
      <c r="AX431" s="13" t="s">
        <v>75</v>
      </c>
      <c r="AY431" s="151" t="s">
        <v>139</v>
      </c>
    </row>
    <row r="432" spans="2:65" s="1" customFormat="1" ht="24.15" customHeight="1" x14ac:dyDescent="0.2">
      <c r="B432" s="127"/>
      <c r="C432" s="161" t="s">
        <v>368</v>
      </c>
      <c r="D432" s="161" t="s">
        <v>287</v>
      </c>
      <c r="E432" s="162" t="s">
        <v>575</v>
      </c>
      <c r="F432" s="163" t="s">
        <v>576</v>
      </c>
      <c r="G432" s="164" t="s">
        <v>180</v>
      </c>
      <c r="H432" s="165">
        <v>4</v>
      </c>
      <c r="I432" s="166">
        <v>462</v>
      </c>
      <c r="J432" s="166">
        <f>ROUND(I432*H432,2)</f>
        <v>1848</v>
      </c>
      <c r="K432" s="163" t="s">
        <v>145</v>
      </c>
      <c r="L432" s="167"/>
      <c r="M432" s="168" t="s">
        <v>3</v>
      </c>
      <c r="N432" s="169" t="s">
        <v>39</v>
      </c>
      <c r="O432" s="136">
        <v>0</v>
      </c>
      <c r="P432" s="136">
        <f>O432*H432</f>
        <v>0</v>
      </c>
      <c r="Q432" s="136">
        <v>6.5670000000000006E-2</v>
      </c>
      <c r="R432" s="136">
        <f>Q432*H432</f>
        <v>0.26268000000000002</v>
      </c>
      <c r="S432" s="136">
        <v>0</v>
      </c>
      <c r="T432" s="137">
        <f>S432*H432</f>
        <v>0</v>
      </c>
      <c r="AR432" s="138" t="s">
        <v>165</v>
      </c>
      <c r="AT432" s="138" t="s">
        <v>287</v>
      </c>
      <c r="AU432" s="138" t="s">
        <v>77</v>
      </c>
      <c r="AY432" s="17" t="s">
        <v>139</v>
      </c>
      <c r="BE432" s="139">
        <f>IF(N432="základní",J432,0)</f>
        <v>1848</v>
      </c>
      <c r="BF432" s="139">
        <f>IF(N432="snížená",J432,0)</f>
        <v>0</v>
      </c>
      <c r="BG432" s="139">
        <f>IF(N432="zákl. přenesená",J432,0)</f>
        <v>0</v>
      </c>
      <c r="BH432" s="139">
        <f>IF(N432="sníž. přenesená",J432,0)</f>
        <v>0</v>
      </c>
      <c r="BI432" s="139">
        <f>IF(N432="nulová",J432,0)</f>
        <v>0</v>
      </c>
      <c r="BJ432" s="17" t="s">
        <v>75</v>
      </c>
      <c r="BK432" s="139">
        <f>ROUND(I432*H432,2)</f>
        <v>1848</v>
      </c>
      <c r="BL432" s="17" t="s">
        <v>146</v>
      </c>
      <c r="BM432" s="138" t="s">
        <v>552</v>
      </c>
    </row>
    <row r="433" spans="2:65" s="12" customFormat="1" x14ac:dyDescent="0.2">
      <c r="B433" s="143"/>
      <c r="D433" s="144" t="s">
        <v>149</v>
      </c>
      <c r="E433" s="145" t="s">
        <v>3</v>
      </c>
      <c r="F433" s="146" t="s">
        <v>828</v>
      </c>
      <c r="H433" s="147">
        <v>4</v>
      </c>
      <c r="L433" s="143"/>
      <c r="M433" s="148"/>
      <c r="T433" s="149"/>
      <c r="AT433" s="145" t="s">
        <v>149</v>
      </c>
      <c r="AU433" s="145" t="s">
        <v>77</v>
      </c>
      <c r="AV433" s="12" t="s">
        <v>77</v>
      </c>
      <c r="AW433" s="12" t="s">
        <v>30</v>
      </c>
      <c r="AX433" s="12" t="s">
        <v>68</v>
      </c>
      <c r="AY433" s="145" t="s">
        <v>139</v>
      </c>
    </row>
    <row r="434" spans="2:65" s="13" customFormat="1" x14ac:dyDescent="0.2">
      <c r="B434" s="150"/>
      <c r="D434" s="144" t="s">
        <v>149</v>
      </c>
      <c r="E434" s="151" t="s">
        <v>3</v>
      </c>
      <c r="F434" s="152" t="s">
        <v>151</v>
      </c>
      <c r="H434" s="153">
        <v>4</v>
      </c>
      <c r="L434" s="150"/>
      <c r="M434" s="154"/>
      <c r="T434" s="155"/>
      <c r="AT434" s="151" t="s">
        <v>149</v>
      </c>
      <c r="AU434" s="151" t="s">
        <v>77</v>
      </c>
      <c r="AV434" s="13" t="s">
        <v>146</v>
      </c>
      <c r="AW434" s="13" t="s">
        <v>30</v>
      </c>
      <c r="AX434" s="13" t="s">
        <v>75</v>
      </c>
      <c r="AY434" s="151" t="s">
        <v>139</v>
      </c>
    </row>
    <row r="435" spans="2:65" s="1" customFormat="1" ht="49.2" customHeight="1" x14ac:dyDescent="0.2">
      <c r="B435" s="127"/>
      <c r="C435" s="128" t="s">
        <v>583</v>
      </c>
      <c r="D435" s="128" t="s">
        <v>141</v>
      </c>
      <c r="E435" s="129" t="s">
        <v>578</v>
      </c>
      <c r="F435" s="130" t="s">
        <v>579</v>
      </c>
      <c r="G435" s="131" t="s">
        <v>180</v>
      </c>
      <c r="H435" s="132">
        <v>0</v>
      </c>
      <c r="I435" s="133">
        <v>238</v>
      </c>
      <c r="J435" s="133">
        <f>ROUND(I435*H435,2)</f>
        <v>0</v>
      </c>
      <c r="K435" s="130" t="s">
        <v>145</v>
      </c>
      <c r="L435" s="29"/>
      <c r="M435" s="134" t="s">
        <v>3</v>
      </c>
      <c r="N435" s="135" t="s">
        <v>39</v>
      </c>
      <c r="O435" s="136">
        <v>0.23899999999999999</v>
      </c>
      <c r="P435" s="136">
        <f>O435*H435</f>
        <v>0</v>
      </c>
      <c r="Q435" s="136">
        <v>0.1295</v>
      </c>
      <c r="R435" s="136">
        <f>Q435*H435</f>
        <v>0</v>
      </c>
      <c r="S435" s="136">
        <v>0</v>
      </c>
      <c r="T435" s="137">
        <f>S435*H435</f>
        <v>0</v>
      </c>
      <c r="AR435" s="138" t="s">
        <v>146</v>
      </c>
      <c r="AT435" s="138" t="s">
        <v>141</v>
      </c>
      <c r="AU435" s="138" t="s">
        <v>77</v>
      </c>
      <c r="AY435" s="17" t="s">
        <v>139</v>
      </c>
      <c r="BE435" s="139">
        <f>IF(N435="základní",J435,0)</f>
        <v>0</v>
      </c>
      <c r="BF435" s="139">
        <f>IF(N435="snížená",J435,0)</f>
        <v>0</v>
      </c>
      <c r="BG435" s="139">
        <f>IF(N435="zákl. přenesená",J435,0)</f>
        <v>0</v>
      </c>
      <c r="BH435" s="139">
        <f>IF(N435="sníž. přenesená",J435,0)</f>
        <v>0</v>
      </c>
      <c r="BI435" s="139">
        <f>IF(N435="nulová",J435,0)</f>
        <v>0</v>
      </c>
      <c r="BJ435" s="17" t="s">
        <v>75</v>
      </c>
      <c r="BK435" s="139">
        <f>ROUND(I435*H435,2)</f>
        <v>0</v>
      </c>
      <c r="BL435" s="17" t="s">
        <v>146</v>
      </c>
      <c r="BM435" s="138" t="s">
        <v>558</v>
      </c>
    </row>
    <row r="436" spans="2:65" s="1" customFormat="1" x14ac:dyDescent="0.2">
      <c r="B436" s="29"/>
      <c r="D436" s="140" t="s">
        <v>147</v>
      </c>
      <c r="F436" s="141" t="s">
        <v>581</v>
      </c>
      <c r="L436" s="29"/>
      <c r="M436" s="142"/>
      <c r="T436" s="49"/>
      <c r="AT436" s="17" t="s">
        <v>147</v>
      </c>
      <c r="AU436" s="17" t="s">
        <v>77</v>
      </c>
    </row>
    <row r="437" spans="2:65" s="12" customFormat="1" ht="40.799999999999997" x14ac:dyDescent="0.2">
      <c r="B437" s="143"/>
      <c r="D437" s="144" t="s">
        <v>149</v>
      </c>
      <c r="E437" s="145" t="s">
        <v>3</v>
      </c>
      <c r="F437" s="146" t="s">
        <v>829</v>
      </c>
      <c r="H437" s="147">
        <v>0</v>
      </c>
      <c r="L437" s="143"/>
      <c r="M437" s="148"/>
      <c r="T437" s="149"/>
      <c r="AT437" s="145" t="s">
        <v>149</v>
      </c>
      <c r="AU437" s="145" t="s">
        <v>77</v>
      </c>
      <c r="AV437" s="12" t="s">
        <v>77</v>
      </c>
      <c r="AW437" s="12" t="s">
        <v>30</v>
      </c>
      <c r="AX437" s="12" t="s">
        <v>68</v>
      </c>
      <c r="AY437" s="145" t="s">
        <v>139</v>
      </c>
    </row>
    <row r="438" spans="2:65" s="12" customFormat="1" ht="30.6" x14ac:dyDescent="0.2">
      <c r="B438" s="143"/>
      <c r="D438" s="144" t="s">
        <v>149</v>
      </c>
      <c r="E438" s="145" t="s">
        <v>3</v>
      </c>
      <c r="F438" s="146" t="s">
        <v>830</v>
      </c>
      <c r="H438" s="147">
        <v>0</v>
      </c>
      <c r="L438" s="143"/>
      <c r="M438" s="148"/>
      <c r="T438" s="149"/>
      <c r="AT438" s="145" t="s">
        <v>149</v>
      </c>
      <c r="AU438" s="145" t="s">
        <v>77</v>
      </c>
      <c r="AV438" s="12" t="s">
        <v>77</v>
      </c>
      <c r="AW438" s="12" t="s">
        <v>30</v>
      </c>
      <c r="AX438" s="12" t="s">
        <v>68</v>
      </c>
      <c r="AY438" s="145" t="s">
        <v>139</v>
      </c>
    </row>
    <row r="439" spans="2:65" s="13" customFormat="1" x14ac:dyDescent="0.2">
      <c r="B439" s="150"/>
      <c r="D439" s="144" t="s">
        <v>149</v>
      </c>
      <c r="E439" s="151" t="s">
        <v>3</v>
      </c>
      <c r="F439" s="152" t="s">
        <v>151</v>
      </c>
      <c r="H439" s="153">
        <v>0</v>
      </c>
      <c r="L439" s="150"/>
      <c r="M439" s="154"/>
      <c r="T439" s="155"/>
      <c r="AT439" s="151" t="s">
        <v>149</v>
      </c>
      <c r="AU439" s="151" t="s">
        <v>77</v>
      </c>
      <c r="AV439" s="13" t="s">
        <v>146</v>
      </c>
      <c r="AW439" s="13" t="s">
        <v>30</v>
      </c>
      <c r="AX439" s="13" t="s">
        <v>75</v>
      </c>
      <c r="AY439" s="151" t="s">
        <v>139</v>
      </c>
    </row>
    <row r="440" spans="2:65" s="1" customFormat="1" ht="16.5" customHeight="1" x14ac:dyDescent="0.2">
      <c r="B440" s="127"/>
      <c r="C440" s="161" t="s">
        <v>373</v>
      </c>
      <c r="D440" s="161" t="s">
        <v>287</v>
      </c>
      <c r="E440" s="162" t="s">
        <v>584</v>
      </c>
      <c r="F440" s="163" t="s">
        <v>585</v>
      </c>
      <c r="G440" s="164" t="s">
        <v>180</v>
      </c>
      <c r="H440" s="165">
        <v>0</v>
      </c>
      <c r="I440" s="166">
        <v>78</v>
      </c>
      <c r="J440" s="166">
        <f>ROUND(I440*H440,2)</f>
        <v>0</v>
      </c>
      <c r="K440" s="163" t="s">
        <v>145</v>
      </c>
      <c r="L440" s="167"/>
      <c r="M440" s="168" t="s">
        <v>3</v>
      </c>
      <c r="N440" s="169" t="s">
        <v>39</v>
      </c>
      <c r="O440" s="136">
        <v>0</v>
      </c>
      <c r="P440" s="136">
        <f>O440*H440</f>
        <v>0</v>
      </c>
      <c r="Q440" s="136">
        <v>2.8000000000000001E-2</v>
      </c>
      <c r="R440" s="136">
        <f>Q440*H440</f>
        <v>0</v>
      </c>
      <c r="S440" s="136">
        <v>0</v>
      </c>
      <c r="T440" s="137">
        <f>S440*H440</f>
        <v>0</v>
      </c>
      <c r="AR440" s="138" t="s">
        <v>165</v>
      </c>
      <c r="AT440" s="138" t="s">
        <v>287</v>
      </c>
      <c r="AU440" s="138" t="s">
        <v>77</v>
      </c>
      <c r="AY440" s="17" t="s">
        <v>139</v>
      </c>
      <c r="BE440" s="139">
        <f>IF(N440="základní",J440,0)</f>
        <v>0</v>
      </c>
      <c r="BF440" s="139">
        <f>IF(N440="snížená",J440,0)</f>
        <v>0</v>
      </c>
      <c r="BG440" s="139">
        <f>IF(N440="zákl. přenesená",J440,0)</f>
        <v>0</v>
      </c>
      <c r="BH440" s="139">
        <f>IF(N440="sníž. přenesená",J440,0)</f>
        <v>0</v>
      </c>
      <c r="BI440" s="139">
        <f>IF(N440="nulová",J440,0)</f>
        <v>0</v>
      </c>
      <c r="BJ440" s="17" t="s">
        <v>75</v>
      </c>
      <c r="BK440" s="139">
        <f>ROUND(I440*H440,2)</f>
        <v>0</v>
      </c>
      <c r="BL440" s="17" t="s">
        <v>146</v>
      </c>
      <c r="BM440" s="138" t="s">
        <v>562</v>
      </c>
    </row>
    <row r="441" spans="2:65" s="12" customFormat="1" x14ac:dyDescent="0.2">
      <c r="B441" s="143"/>
      <c r="D441" s="144" t="s">
        <v>149</v>
      </c>
      <c r="E441" s="145" t="s">
        <v>3</v>
      </c>
      <c r="F441" s="146" t="s">
        <v>831</v>
      </c>
      <c r="H441" s="147"/>
      <c r="L441" s="143"/>
      <c r="M441" s="148"/>
      <c r="T441" s="149"/>
      <c r="AT441" s="145" t="s">
        <v>149</v>
      </c>
      <c r="AU441" s="145" t="s">
        <v>77</v>
      </c>
      <c r="AV441" s="12" t="s">
        <v>77</v>
      </c>
      <c r="AW441" s="12" t="s">
        <v>30</v>
      </c>
      <c r="AX441" s="12" t="s">
        <v>68</v>
      </c>
      <c r="AY441" s="145" t="s">
        <v>139</v>
      </c>
    </row>
    <row r="442" spans="2:65" s="13" customFormat="1" x14ac:dyDescent="0.2">
      <c r="B442" s="150"/>
      <c r="D442" s="144" t="s">
        <v>149</v>
      </c>
      <c r="E442" s="151" t="s">
        <v>3</v>
      </c>
      <c r="F442" s="152" t="s">
        <v>151</v>
      </c>
      <c r="H442" s="153"/>
      <c r="L442" s="150"/>
      <c r="M442" s="154"/>
      <c r="T442" s="155"/>
      <c r="AT442" s="151" t="s">
        <v>149</v>
      </c>
      <c r="AU442" s="151" t="s">
        <v>77</v>
      </c>
      <c r="AV442" s="13" t="s">
        <v>146</v>
      </c>
      <c r="AW442" s="13" t="s">
        <v>30</v>
      </c>
      <c r="AX442" s="13" t="s">
        <v>75</v>
      </c>
      <c r="AY442" s="151" t="s">
        <v>139</v>
      </c>
    </row>
    <row r="443" spans="2:65" s="12" customFormat="1" x14ac:dyDescent="0.2">
      <c r="B443" s="143"/>
      <c r="D443" s="144" t="s">
        <v>149</v>
      </c>
      <c r="F443" s="146" t="s">
        <v>832</v>
      </c>
      <c r="H443" s="147"/>
      <c r="L443" s="143"/>
      <c r="M443" s="148"/>
      <c r="T443" s="149"/>
      <c r="AT443" s="145" t="s">
        <v>149</v>
      </c>
      <c r="AU443" s="145" t="s">
        <v>77</v>
      </c>
      <c r="AV443" s="12" t="s">
        <v>77</v>
      </c>
      <c r="AW443" s="12" t="s">
        <v>4</v>
      </c>
      <c r="AX443" s="12" t="s">
        <v>75</v>
      </c>
      <c r="AY443" s="145" t="s">
        <v>139</v>
      </c>
    </row>
    <row r="444" spans="2:65" s="1" customFormat="1" ht="24.15" customHeight="1" x14ac:dyDescent="0.2">
      <c r="B444" s="127"/>
      <c r="C444" s="128" t="s">
        <v>593</v>
      </c>
      <c r="D444" s="128" t="s">
        <v>141</v>
      </c>
      <c r="E444" s="129" t="s">
        <v>589</v>
      </c>
      <c r="F444" s="130" t="s">
        <v>590</v>
      </c>
      <c r="G444" s="131" t="s">
        <v>195</v>
      </c>
      <c r="H444" s="132">
        <v>15.131999999999998</v>
      </c>
      <c r="I444" s="133">
        <v>3640</v>
      </c>
      <c r="J444" s="133">
        <f>ROUND(I444*H444,2)</f>
        <v>55080.480000000003</v>
      </c>
      <c r="K444" s="130" t="s">
        <v>145</v>
      </c>
      <c r="L444" s="29"/>
      <c r="M444" s="134" t="s">
        <v>3</v>
      </c>
      <c r="N444" s="135" t="s">
        <v>39</v>
      </c>
      <c r="O444" s="136">
        <v>1.4419999999999999</v>
      </c>
      <c r="P444" s="136">
        <f>O444*H444</f>
        <v>21.820343999999995</v>
      </c>
      <c r="Q444" s="136">
        <v>2.2563399999999998</v>
      </c>
      <c r="R444" s="136">
        <f>Q444*H444</f>
        <v>34.142936879999993</v>
      </c>
      <c r="S444" s="136">
        <v>0</v>
      </c>
      <c r="T444" s="137">
        <f>S444*H444</f>
        <v>0</v>
      </c>
      <c r="AR444" s="138" t="s">
        <v>146</v>
      </c>
      <c r="AT444" s="138" t="s">
        <v>141</v>
      </c>
      <c r="AU444" s="138" t="s">
        <v>77</v>
      </c>
      <c r="AY444" s="17" t="s">
        <v>139</v>
      </c>
      <c r="BE444" s="139">
        <f>IF(N444="základní",J444,0)</f>
        <v>55080.480000000003</v>
      </c>
      <c r="BF444" s="139">
        <f>IF(N444="snížená",J444,0)</f>
        <v>0</v>
      </c>
      <c r="BG444" s="139">
        <f>IF(N444="zákl. přenesená",J444,0)</f>
        <v>0</v>
      </c>
      <c r="BH444" s="139">
        <f>IF(N444="sníž. přenesená",J444,0)</f>
        <v>0</v>
      </c>
      <c r="BI444" s="139">
        <f>IF(N444="nulová",J444,0)</f>
        <v>0</v>
      </c>
      <c r="BJ444" s="17" t="s">
        <v>75</v>
      </c>
      <c r="BK444" s="139">
        <f>ROUND(I444*H444,2)</f>
        <v>55080.480000000003</v>
      </c>
      <c r="BL444" s="17" t="s">
        <v>146</v>
      </c>
      <c r="BM444" s="138" t="s">
        <v>570</v>
      </c>
    </row>
    <row r="445" spans="2:65" s="1" customFormat="1" x14ac:dyDescent="0.2">
      <c r="B445" s="29"/>
      <c r="D445" s="140" t="s">
        <v>147</v>
      </c>
      <c r="F445" s="141" t="s">
        <v>592</v>
      </c>
      <c r="L445" s="29"/>
      <c r="M445" s="142"/>
      <c r="T445" s="49"/>
      <c r="AT445" s="17" t="s">
        <v>147</v>
      </c>
      <c r="AU445" s="17" t="s">
        <v>77</v>
      </c>
    </row>
    <row r="446" spans="2:65" s="1" customFormat="1" ht="55.5" customHeight="1" x14ac:dyDescent="0.2">
      <c r="B446" s="127"/>
      <c r="C446" s="128" t="s">
        <v>378</v>
      </c>
      <c r="D446" s="128" t="s">
        <v>141</v>
      </c>
      <c r="E446" s="129" t="s">
        <v>594</v>
      </c>
      <c r="F446" s="130" t="s">
        <v>595</v>
      </c>
      <c r="G446" s="131" t="s">
        <v>180</v>
      </c>
      <c r="H446" s="132"/>
      <c r="I446" s="133">
        <v>153</v>
      </c>
      <c r="J446" s="133">
        <f>ROUND(I446*H446,2)</f>
        <v>0</v>
      </c>
      <c r="K446" s="130" t="s">
        <v>145</v>
      </c>
      <c r="L446" s="29"/>
      <c r="M446" s="134" t="s">
        <v>3</v>
      </c>
      <c r="N446" s="135" t="s">
        <v>39</v>
      </c>
      <c r="O446" s="136">
        <v>0.217</v>
      </c>
      <c r="P446" s="136">
        <f>O446*H446</f>
        <v>0</v>
      </c>
      <c r="Q446" s="136">
        <v>1.8000000000000001E-4</v>
      </c>
      <c r="R446" s="136">
        <f>Q446*H446</f>
        <v>0</v>
      </c>
      <c r="S446" s="136">
        <v>0</v>
      </c>
      <c r="T446" s="137">
        <f>S446*H446</f>
        <v>0</v>
      </c>
      <c r="AR446" s="138" t="s">
        <v>146</v>
      </c>
      <c r="AT446" s="138" t="s">
        <v>141</v>
      </c>
      <c r="AU446" s="138" t="s">
        <v>77</v>
      </c>
      <c r="AY446" s="17" t="s">
        <v>139</v>
      </c>
      <c r="BE446" s="139">
        <f>IF(N446="základní",J446,0)</f>
        <v>0</v>
      </c>
      <c r="BF446" s="139">
        <f>IF(N446="snížená",J446,0)</f>
        <v>0</v>
      </c>
      <c r="BG446" s="139">
        <f>IF(N446="zákl. přenesená",J446,0)</f>
        <v>0</v>
      </c>
      <c r="BH446" s="139">
        <f>IF(N446="sníž. přenesená",J446,0)</f>
        <v>0</v>
      </c>
      <c r="BI446" s="139">
        <f>IF(N446="nulová",J446,0)</f>
        <v>0</v>
      </c>
      <c r="BJ446" s="17" t="s">
        <v>75</v>
      </c>
      <c r="BK446" s="139">
        <f>ROUND(I446*H446,2)</f>
        <v>0</v>
      </c>
      <c r="BL446" s="17" t="s">
        <v>146</v>
      </c>
      <c r="BM446" s="138" t="s">
        <v>573</v>
      </c>
    </row>
    <row r="447" spans="2:65" s="1" customFormat="1" x14ac:dyDescent="0.2">
      <c r="B447" s="29"/>
      <c r="D447" s="140" t="s">
        <v>147</v>
      </c>
      <c r="F447" s="141" t="s">
        <v>597</v>
      </c>
      <c r="L447" s="29"/>
      <c r="M447" s="142"/>
      <c r="T447" s="49"/>
      <c r="AT447" s="17" t="s">
        <v>147</v>
      </c>
      <c r="AU447" s="17" t="s">
        <v>77</v>
      </c>
    </row>
    <row r="448" spans="2:65" s="12" customFormat="1" ht="30.6" x14ac:dyDescent="0.2">
      <c r="B448" s="143"/>
      <c r="D448" s="144" t="s">
        <v>149</v>
      </c>
      <c r="E448" s="145" t="s">
        <v>3</v>
      </c>
      <c r="F448" s="146" t="s">
        <v>833</v>
      </c>
      <c r="H448" s="147"/>
      <c r="L448" s="143"/>
      <c r="M448" s="148"/>
      <c r="T448" s="149"/>
      <c r="AT448" s="145" t="s">
        <v>149</v>
      </c>
      <c r="AU448" s="145" t="s">
        <v>77</v>
      </c>
      <c r="AV448" s="12" t="s">
        <v>77</v>
      </c>
      <c r="AW448" s="12" t="s">
        <v>30</v>
      </c>
      <c r="AX448" s="12" t="s">
        <v>68</v>
      </c>
      <c r="AY448" s="145" t="s">
        <v>139</v>
      </c>
    </row>
    <row r="449" spans="2:65" s="13" customFormat="1" x14ac:dyDescent="0.2">
      <c r="B449" s="150"/>
      <c r="D449" s="144" t="s">
        <v>149</v>
      </c>
      <c r="E449" s="151" t="s">
        <v>3</v>
      </c>
      <c r="F449" s="152" t="s">
        <v>151</v>
      </c>
      <c r="H449" s="153"/>
      <c r="L449" s="150"/>
      <c r="M449" s="154"/>
      <c r="T449" s="155"/>
      <c r="AT449" s="151" t="s">
        <v>149</v>
      </c>
      <c r="AU449" s="151" t="s">
        <v>77</v>
      </c>
      <c r="AV449" s="13" t="s">
        <v>146</v>
      </c>
      <c r="AW449" s="13" t="s">
        <v>30</v>
      </c>
      <c r="AX449" s="13" t="s">
        <v>75</v>
      </c>
      <c r="AY449" s="151" t="s">
        <v>139</v>
      </c>
    </row>
    <row r="450" spans="2:65" s="1" customFormat="1" ht="24.15" customHeight="1" x14ac:dyDescent="0.2">
      <c r="B450" s="127"/>
      <c r="C450" s="128" t="s">
        <v>604</v>
      </c>
      <c r="D450" s="128" t="s">
        <v>141</v>
      </c>
      <c r="E450" s="129" t="s">
        <v>600</v>
      </c>
      <c r="F450" s="130" t="s">
        <v>601</v>
      </c>
      <c r="G450" s="131" t="s">
        <v>180</v>
      </c>
      <c r="H450" s="132"/>
      <c r="I450" s="133">
        <v>106</v>
      </c>
      <c r="J450" s="133">
        <f>ROUND(I450*H450,2)</f>
        <v>0</v>
      </c>
      <c r="K450" s="130" t="s">
        <v>145</v>
      </c>
      <c r="L450" s="29"/>
      <c r="M450" s="134" t="s">
        <v>3</v>
      </c>
      <c r="N450" s="135" t="s">
        <v>39</v>
      </c>
      <c r="O450" s="136">
        <v>0.19600000000000001</v>
      </c>
      <c r="P450" s="136">
        <f>O450*H450</f>
        <v>0</v>
      </c>
      <c r="Q450" s="136">
        <v>0</v>
      </c>
      <c r="R450" s="136">
        <f>Q450*H450</f>
        <v>0</v>
      </c>
      <c r="S450" s="136">
        <v>0</v>
      </c>
      <c r="T450" s="137">
        <f>S450*H450</f>
        <v>0</v>
      </c>
      <c r="AR450" s="138" t="s">
        <v>146</v>
      </c>
      <c r="AT450" s="138" t="s">
        <v>141</v>
      </c>
      <c r="AU450" s="138" t="s">
        <v>77</v>
      </c>
      <c r="AY450" s="17" t="s">
        <v>139</v>
      </c>
      <c r="BE450" s="139">
        <f>IF(N450="základní",J450,0)</f>
        <v>0</v>
      </c>
      <c r="BF450" s="139">
        <f>IF(N450="snížená",J450,0)</f>
        <v>0</v>
      </c>
      <c r="BG450" s="139">
        <f>IF(N450="zákl. přenesená",J450,0)</f>
        <v>0</v>
      </c>
      <c r="BH450" s="139">
        <f>IF(N450="sníž. přenesená",J450,0)</f>
        <v>0</v>
      </c>
      <c r="BI450" s="139">
        <f>IF(N450="nulová",J450,0)</f>
        <v>0</v>
      </c>
      <c r="BJ450" s="17" t="s">
        <v>75</v>
      </c>
      <c r="BK450" s="139">
        <f>ROUND(I450*H450,2)</f>
        <v>0</v>
      </c>
      <c r="BL450" s="17" t="s">
        <v>146</v>
      </c>
      <c r="BM450" s="138" t="s">
        <v>577</v>
      </c>
    </row>
    <row r="451" spans="2:65" s="1" customFormat="1" x14ac:dyDescent="0.2">
      <c r="B451" s="29"/>
      <c r="D451" s="140" t="s">
        <v>147</v>
      </c>
      <c r="F451" s="141" t="s">
        <v>603</v>
      </c>
      <c r="L451" s="29"/>
      <c r="M451" s="142"/>
      <c r="T451" s="49"/>
      <c r="AT451" s="17" t="s">
        <v>147</v>
      </c>
      <c r="AU451" s="17" t="s">
        <v>77</v>
      </c>
    </row>
    <row r="452" spans="2:65" s="12" customFormat="1" ht="30.6" x14ac:dyDescent="0.2">
      <c r="B452" s="143"/>
      <c r="D452" s="144" t="s">
        <v>149</v>
      </c>
      <c r="E452" s="145" t="s">
        <v>3</v>
      </c>
      <c r="F452" s="146" t="s">
        <v>833</v>
      </c>
      <c r="H452" s="147"/>
      <c r="L452" s="143"/>
      <c r="M452" s="148"/>
      <c r="T452" s="149"/>
      <c r="AT452" s="145" t="s">
        <v>149</v>
      </c>
      <c r="AU452" s="145" t="s">
        <v>77</v>
      </c>
      <c r="AV452" s="12" t="s">
        <v>77</v>
      </c>
      <c r="AW452" s="12" t="s">
        <v>30</v>
      </c>
      <c r="AX452" s="12" t="s">
        <v>68</v>
      </c>
      <c r="AY452" s="145" t="s">
        <v>139</v>
      </c>
    </row>
    <row r="453" spans="2:65" s="13" customFormat="1" x14ac:dyDescent="0.2">
      <c r="B453" s="150"/>
      <c r="D453" s="144" t="s">
        <v>149</v>
      </c>
      <c r="E453" s="151" t="s">
        <v>3</v>
      </c>
      <c r="F453" s="152" t="s">
        <v>151</v>
      </c>
      <c r="H453" s="153"/>
      <c r="L453" s="150"/>
      <c r="M453" s="154"/>
      <c r="T453" s="155"/>
      <c r="AT453" s="151" t="s">
        <v>149</v>
      </c>
      <c r="AU453" s="151" t="s">
        <v>77</v>
      </c>
      <c r="AV453" s="13" t="s">
        <v>146</v>
      </c>
      <c r="AW453" s="13" t="s">
        <v>30</v>
      </c>
      <c r="AX453" s="13" t="s">
        <v>75</v>
      </c>
      <c r="AY453" s="151" t="s">
        <v>139</v>
      </c>
    </row>
    <row r="454" spans="2:65" s="1" customFormat="1" ht="24.15" customHeight="1" x14ac:dyDescent="0.2">
      <c r="B454" s="127"/>
      <c r="C454" s="128" t="s">
        <v>383</v>
      </c>
      <c r="D454" s="128" t="s">
        <v>141</v>
      </c>
      <c r="E454" s="129" t="s">
        <v>605</v>
      </c>
      <c r="F454" s="130" t="s">
        <v>606</v>
      </c>
      <c r="G454" s="131" t="s">
        <v>180</v>
      </c>
      <c r="H454" s="132">
        <v>4</v>
      </c>
      <c r="I454" s="133">
        <v>478</v>
      </c>
      <c r="J454" s="133">
        <f>ROUND(I454*H454,2)</f>
        <v>1912</v>
      </c>
      <c r="K454" s="130" t="s">
        <v>145</v>
      </c>
      <c r="L454" s="29"/>
      <c r="M454" s="134" t="s">
        <v>3</v>
      </c>
      <c r="N454" s="135" t="s">
        <v>39</v>
      </c>
      <c r="O454" s="136">
        <v>0.26900000000000002</v>
      </c>
      <c r="P454" s="136">
        <f>O454*H454</f>
        <v>1.0760000000000001</v>
      </c>
      <c r="Q454" s="136">
        <v>0.29221000000000003</v>
      </c>
      <c r="R454" s="136">
        <f>Q454*H454</f>
        <v>1.1688400000000001</v>
      </c>
      <c r="S454" s="136">
        <v>0</v>
      </c>
      <c r="T454" s="137">
        <f>S454*H454</f>
        <v>0</v>
      </c>
      <c r="AR454" s="138" t="s">
        <v>146</v>
      </c>
      <c r="AT454" s="138" t="s">
        <v>141</v>
      </c>
      <c r="AU454" s="138" t="s">
        <v>77</v>
      </c>
      <c r="AY454" s="17" t="s">
        <v>139</v>
      </c>
      <c r="BE454" s="139">
        <f>IF(N454="základní",J454,0)</f>
        <v>1912</v>
      </c>
      <c r="BF454" s="139">
        <f>IF(N454="snížená",J454,0)</f>
        <v>0</v>
      </c>
      <c r="BG454" s="139">
        <f>IF(N454="zákl. přenesená",J454,0)</f>
        <v>0</v>
      </c>
      <c r="BH454" s="139">
        <f>IF(N454="sníž. přenesená",J454,0)</f>
        <v>0</v>
      </c>
      <c r="BI454" s="139">
        <f>IF(N454="nulová",J454,0)</f>
        <v>0</v>
      </c>
      <c r="BJ454" s="17" t="s">
        <v>75</v>
      </c>
      <c r="BK454" s="139">
        <f>ROUND(I454*H454,2)</f>
        <v>1912</v>
      </c>
      <c r="BL454" s="17" t="s">
        <v>146</v>
      </c>
      <c r="BM454" s="138" t="s">
        <v>580</v>
      </c>
    </row>
    <row r="455" spans="2:65" s="1" customFormat="1" x14ac:dyDescent="0.2">
      <c r="B455" s="29"/>
      <c r="D455" s="140" t="s">
        <v>147</v>
      </c>
      <c r="F455" s="141" t="s">
        <v>608</v>
      </c>
      <c r="L455" s="29"/>
      <c r="M455" s="142"/>
      <c r="T455" s="49"/>
      <c r="AT455" s="17" t="s">
        <v>147</v>
      </c>
      <c r="AU455" s="17" t="s">
        <v>77</v>
      </c>
    </row>
    <row r="456" spans="2:65" s="12" customFormat="1" x14ac:dyDescent="0.2">
      <c r="B456" s="143"/>
      <c r="D456" s="144" t="s">
        <v>149</v>
      </c>
      <c r="E456" s="145" t="s">
        <v>3</v>
      </c>
      <c r="F456" s="146" t="s">
        <v>834</v>
      </c>
      <c r="H456" s="147">
        <v>4</v>
      </c>
      <c r="L456" s="143"/>
      <c r="M456" s="148"/>
      <c r="T456" s="149"/>
      <c r="AT456" s="145" t="s">
        <v>149</v>
      </c>
      <c r="AU456" s="145" t="s">
        <v>77</v>
      </c>
      <c r="AV456" s="12" t="s">
        <v>77</v>
      </c>
      <c r="AW456" s="12" t="s">
        <v>30</v>
      </c>
      <c r="AX456" s="12" t="s">
        <v>68</v>
      </c>
      <c r="AY456" s="145" t="s">
        <v>139</v>
      </c>
    </row>
    <row r="457" spans="2:65" s="13" customFormat="1" x14ac:dyDescent="0.2">
      <c r="B457" s="150"/>
      <c r="D457" s="144" t="s">
        <v>149</v>
      </c>
      <c r="E457" s="151" t="s">
        <v>3</v>
      </c>
      <c r="F457" s="152" t="s">
        <v>151</v>
      </c>
      <c r="H457" s="153">
        <v>4</v>
      </c>
      <c r="L457" s="150"/>
      <c r="M457" s="154"/>
      <c r="T457" s="155"/>
      <c r="AT457" s="151" t="s">
        <v>149</v>
      </c>
      <c r="AU457" s="151" t="s">
        <v>77</v>
      </c>
      <c r="AV457" s="13" t="s">
        <v>146</v>
      </c>
      <c r="AW457" s="13" t="s">
        <v>30</v>
      </c>
      <c r="AX457" s="13" t="s">
        <v>75</v>
      </c>
      <c r="AY457" s="151" t="s">
        <v>139</v>
      </c>
    </row>
    <row r="458" spans="2:65" s="1" customFormat="1" ht="21.75" customHeight="1" x14ac:dyDescent="0.2">
      <c r="B458" s="127"/>
      <c r="C458" s="161" t="s">
        <v>613</v>
      </c>
      <c r="D458" s="161" t="s">
        <v>287</v>
      </c>
      <c r="E458" s="162" t="s">
        <v>610</v>
      </c>
      <c r="F458" s="163" t="s">
        <v>611</v>
      </c>
      <c r="G458" s="164" t="s">
        <v>425</v>
      </c>
      <c r="H458" s="165">
        <v>4</v>
      </c>
      <c r="I458" s="166">
        <v>1903</v>
      </c>
      <c r="J458" s="166">
        <f>ROUND(I458*H458,2)</f>
        <v>7612</v>
      </c>
      <c r="K458" s="163" t="s">
        <v>3</v>
      </c>
      <c r="L458" s="167"/>
      <c r="M458" s="168" t="s">
        <v>3</v>
      </c>
      <c r="N458" s="169" t="s">
        <v>39</v>
      </c>
      <c r="O458" s="136">
        <v>0</v>
      </c>
      <c r="P458" s="136">
        <f>O458*H458</f>
        <v>0</v>
      </c>
      <c r="Q458" s="136">
        <v>0</v>
      </c>
      <c r="R458" s="136">
        <f>Q458*H458</f>
        <v>0</v>
      </c>
      <c r="S458" s="136">
        <v>0</v>
      </c>
      <c r="T458" s="137">
        <f>S458*H458</f>
        <v>0</v>
      </c>
      <c r="AR458" s="138" t="s">
        <v>165</v>
      </c>
      <c r="AT458" s="138" t="s">
        <v>287</v>
      </c>
      <c r="AU458" s="138" t="s">
        <v>77</v>
      </c>
      <c r="AY458" s="17" t="s">
        <v>139</v>
      </c>
      <c r="BE458" s="139">
        <f>IF(N458="základní",J458,0)</f>
        <v>7612</v>
      </c>
      <c r="BF458" s="139">
        <f>IF(N458="snížená",J458,0)</f>
        <v>0</v>
      </c>
      <c r="BG458" s="139">
        <f>IF(N458="zákl. přenesená",J458,0)</f>
        <v>0</v>
      </c>
      <c r="BH458" s="139">
        <f>IF(N458="sníž. přenesená",J458,0)</f>
        <v>0</v>
      </c>
      <c r="BI458" s="139">
        <f>IF(N458="nulová",J458,0)</f>
        <v>0</v>
      </c>
      <c r="BJ458" s="17" t="s">
        <v>75</v>
      </c>
      <c r="BK458" s="139">
        <f>ROUND(I458*H458,2)</f>
        <v>7612</v>
      </c>
      <c r="BL458" s="17" t="s">
        <v>146</v>
      </c>
      <c r="BM458" s="138" t="s">
        <v>586</v>
      </c>
    </row>
    <row r="459" spans="2:65" s="12" customFormat="1" x14ac:dyDescent="0.2">
      <c r="B459" s="143"/>
      <c r="D459" s="144" t="s">
        <v>149</v>
      </c>
      <c r="E459" s="145" t="s">
        <v>3</v>
      </c>
      <c r="F459" s="146" t="s">
        <v>834</v>
      </c>
      <c r="H459" s="147">
        <v>4</v>
      </c>
      <c r="L459" s="143"/>
      <c r="M459" s="148"/>
      <c r="T459" s="149"/>
      <c r="AT459" s="145" t="s">
        <v>149</v>
      </c>
      <c r="AU459" s="145" t="s">
        <v>77</v>
      </c>
      <c r="AV459" s="12" t="s">
        <v>77</v>
      </c>
      <c r="AW459" s="12" t="s">
        <v>30</v>
      </c>
      <c r="AX459" s="12" t="s">
        <v>68</v>
      </c>
      <c r="AY459" s="145" t="s">
        <v>139</v>
      </c>
    </row>
    <row r="460" spans="2:65" s="13" customFormat="1" x14ac:dyDescent="0.2">
      <c r="B460" s="150"/>
      <c r="D460" s="144" t="s">
        <v>149</v>
      </c>
      <c r="E460" s="151" t="s">
        <v>3</v>
      </c>
      <c r="F460" s="152" t="s">
        <v>151</v>
      </c>
      <c r="H460" s="153">
        <v>4</v>
      </c>
      <c r="L460" s="150"/>
      <c r="M460" s="154"/>
      <c r="T460" s="155"/>
      <c r="AT460" s="151" t="s">
        <v>149</v>
      </c>
      <c r="AU460" s="151" t="s">
        <v>77</v>
      </c>
      <c r="AV460" s="13" t="s">
        <v>146</v>
      </c>
      <c r="AW460" s="13" t="s">
        <v>30</v>
      </c>
      <c r="AX460" s="13" t="s">
        <v>75</v>
      </c>
      <c r="AY460" s="151" t="s">
        <v>139</v>
      </c>
    </row>
    <row r="461" spans="2:65" s="1" customFormat="1" ht="21.75" customHeight="1" x14ac:dyDescent="0.2">
      <c r="B461" s="127"/>
      <c r="C461" s="161" t="s">
        <v>393</v>
      </c>
      <c r="D461" s="161" t="s">
        <v>287</v>
      </c>
      <c r="E461" s="162" t="s">
        <v>614</v>
      </c>
      <c r="F461" s="163" t="s">
        <v>615</v>
      </c>
      <c r="G461" s="164" t="s">
        <v>425</v>
      </c>
      <c r="H461" s="165">
        <v>8</v>
      </c>
      <c r="I461" s="166">
        <v>954</v>
      </c>
      <c r="J461" s="166">
        <f>ROUND(I461*H461,2)</f>
        <v>7632</v>
      </c>
      <c r="K461" s="163" t="s">
        <v>3</v>
      </c>
      <c r="L461" s="167"/>
      <c r="M461" s="168" t="s">
        <v>3</v>
      </c>
      <c r="N461" s="169" t="s">
        <v>39</v>
      </c>
      <c r="O461" s="136">
        <v>0</v>
      </c>
      <c r="P461" s="136">
        <f>O461*H461</f>
        <v>0</v>
      </c>
      <c r="Q461" s="136">
        <v>0</v>
      </c>
      <c r="R461" s="136">
        <f>Q461*H461</f>
        <v>0</v>
      </c>
      <c r="S461" s="136">
        <v>0</v>
      </c>
      <c r="T461" s="137">
        <f>S461*H461</f>
        <v>0</v>
      </c>
      <c r="AR461" s="138" t="s">
        <v>165</v>
      </c>
      <c r="AT461" s="138" t="s">
        <v>287</v>
      </c>
      <c r="AU461" s="138" t="s">
        <v>77</v>
      </c>
      <c r="AY461" s="17" t="s">
        <v>139</v>
      </c>
      <c r="BE461" s="139">
        <f>IF(N461="základní",J461,0)</f>
        <v>7632</v>
      </c>
      <c r="BF461" s="139">
        <f>IF(N461="snížená",J461,0)</f>
        <v>0</v>
      </c>
      <c r="BG461" s="139">
        <f>IF(N461="zákl. přenesená",J461,0)</f>
        <v>0</v>
      </c>
      <c r="BH461" s="139">
        <f>IF(N461="sníž. přenesená",J461,0)</f>
        <v>0</v>
      </c>
      <c r="BI461" s="139">
        <f>IF(N461="nulová",J461,0)</f>
        <v>0</v>
      </c>
      <c r="BJ461" s="17" t="s">
        <v>75</v>
      </c>
      <c r="BK461" s="139">
        <f>ROUND(I461*H461,2)</f>
        <v>7632</v>
      </c>
      <c r="BL461" s="17" t="s">
        <v>146</v>
      </c>
      <c r="BM461" s="138" t="s">
        <v>591</v>
      </c>
    </row>
    <row r="462" spans="2:65" s="12" customFormat="1" x14ac:dyDescent="0.2">
      <c r="B462" s="143"/>
      <c r="D462" s="144" t="s">
        <v>149</v>
      </c>
      <c r="E462" s="145" t="s">
        <v>3</v>
      </c>
      <c r="F462" s="146" t="s">
        <v>835</v>
      </c>
      <c r="H462" s="147">
        <v>8</v>
      </c>
      <c r="L462" s="143"/>
      <c r="M462" s="148"/>
      <c r="T462" s="149"/>
      <c r="AT462" s="145" t="s">
        <v>149</v>
      </c>
      <c r="AU462" s="145" t="s">
        <v>77</v>
      </c>
      <c r="AV462" s="12" t="s">
        <v>77</v>
      </c>
      <c r="AW462" s="12" t="s">
        <v>30</v>
      </c>
      <c r="AX462" s="12" t="s">
        <v>68</v>
      </c>
      <c r="AY462" s="145" t="s">
        <v>139</v>
      </c>
    </row>
    <row r="463" spans="2:65" s="13" customFormat="1" x14ac:dyDescent="0.2">
      <c r="B463" s="150"/>
      <c r="D463" s="144" t="s">
        <v>149</v>
      </c>
      <c r="E463" s="151" t="s">
        <v>3</v>
      </c>
      <c r="F463" s="152" t="s">
        <v>151</v>
      </c>
      <c r="H463" s="153">
        <v>8</v>
      </c>
      <c r="L463" s="150"/>
      <c r="M463" s="154"/>
      <c r="T463" s="155"/>
      <c r="AT463" s="151" t="s">
        <v>149</v>
      </c>
      <c r="AU463" s="151" t="s">
        <v>77</v>
      </c>
      <c r="AV463" s="13" t="s">
        <v>146</v>
      </c>
      <c r="AW463" s="13" t="s">
        <v>30</v>
      </c>
      <c r="AX463" s="13" t="s">
        <v>75</v>
      </c>
      <c r="AY463" s="151" t="s">
        <v>139</v>
      </c>
    </row>
    <row r="464" spans="2:65" s="1" customFormat="1" ht="24.15" customHeight="1" x14ac:dyDescent="0.2">
      <c r="B464" s="127"/>
      <c r="C464" s="161" t="s">
        <v>621</v>
      </c>
      <c r="D464" s="161" t="s">
        <v>287</v>
      </c>
      <c r="E464" s="162" t="s">
        <v>618</v>
      </c>
      <c r="F464" s="163" t="s">
        <v>619</v>
      </c>
      <c r="G464" s="164" t="s">
        <v>425</v>
      </c>
      <c r="H464" s="165">
        <v>1</v>
      </c>
      <c r="I464" s="166">
        <v>3887</v>
      </c>
      <c r="J464" s="166">
        <f>ROUND(I464*H464,2)</f>
        <v>3887</v>
      </c>
      <c r="K464" s="163" t="s">
        <v>3</v>
      </c>
      <c r="L464" s="167"/>
      <c r="M464" s="168" t="s">
        <v>3</v>
      </c>
      <c r="N464" s="169" t="s">
        <v>39</v>
      </c>
      <c r="O464" s="136">
        <v>0</v>
      </c>
      <c r="P464" s="136">
        <f>O464*H464</f>
        <v>0</v>
      </c>
      <c r="Q464" s="136">
        <v>0</v>
      </c>
      <c r="R464" s="136">
        <f>Q464*H464</f>
        <v>0</v>
      </c>
      <c r="S464" s="136">
        <v>0</v>
      </c>
      <c r="T464" s="137">
        <f>S464*H464</f>
        <v>0</v>
      </c>
      <c r="AR464" s="138" t="s">
        <v>165</v>
      </c>
      <c r="AT464" s="138" t="s">
        <v>287</v>
      </c>
      <c r="AU464" s="138" t="s">
        <v>77</v>
      </c>
      <c r="AY464" s="17" t="s">
        <v>139</v>
      </c>
      <c r="BE464" s="139">
        <f>IF(N464="základní",J464,0)</f>
        <v>3887</v>
      </c>
      <c r="BF464" s="139">
        <f>IF(N464="snížená",J464,0)</f>
        <v>0</v>
      </c>
      <c r="BG464" s="139">
        <f>IF(N464="zákl. přenesená",J464,0)</f>
        <v>0</v>
      </c>
      <c r="BH464" s="139">
        <f>IF(N464="sníž. přenesená",J464,0)</f>
        <v>0</v>
      </c>
      <c r="BI464" s="139">
        <f>IF(N464="nulová",J464,0)</f>
        <v>0</v>
      </c>
      <c r="BJ464" s="17" t="s">
        <v>75</v>
      </c>
      <c r="BK464" s="139">
        <f>ROUND(I464*H464,2)</f>
        <v>3887</v>
      </c>
      <c r="BL464" s="17" t="s">
        <v>146</v>
      </c>
      <c r="BM464" s="138" t="s">
        <v>596</v>
      </c>
    </row>
    <row r="465" spans="2:65" s="1" customFormat="1" ht="21.75" customHeight="1" x14ac:dyDescent="0.2">
      <c r="B465" s="127"/>
      <c r="C465" s="161" t="s">
        <v>397</v>
      </c>
      <c r="D465" s="161" t="s">
        <v>287</v>
      </c>
      <c r="E465" s="162" t="s">
        <v>622</v>
      </c>
      <c r="F465" s="163" t="s">
        <v>623</v>
      </c>
      <c r="G465" s="164" t="s">
        <v>425</v>
      </c>
      <c r="H465" s="165">
        <v>1</v>
      </c>
      <c r="I465" s="166">
        <v>466</v>
      </c>
      <c r="J465" s="166">
        <f>ROUND(I465*H465,2)</f>
        <v>466</v>
      </c>
      <c r="K465" s="163" t="s">
        <v>3</v>
      </c>
      <c r="L465" s="167"/>
      <c r="M465" s="168" t="s">
        <v>3</v>
      </c>
      <c r="N465" s="169" t="s">
        <v>39</v>
      </c>
      <c r="O465" s="136">
        <v>0</v>
      </c>
      <c r="P465" s="136">
        <f>O465*H465</f>
        <v>0</v>
      </c>
      <c r="Q465" s="136">
        <v>0</v>
      </c>
      <c r="R465" s="136">
        <f>Q465*H465</f>
        <v>0</v>
      </c>
      <c r="S465" s="136">
        <v>0</v>
      </c>
      <c r="T465" s="137">
        <f>S465*H465</f>
        <v>0</v>
      </c>
      <c r="AR465" s="138" t="s">
        <v>165</v>
      </c>
      <c r="AT465" s="138" t="s">
        <v>287</v>
      </c>
      <c r="AU465" s="138" t="s">
        <v>77</v>
      </c>
      <c r="AY465" s="17" t="s">
        <v>139</v>
      </c>
      <c r="BE465" s="139">
        <f>IF(N465="základní",J465,0)</f>
        <v>466</v>
      </c>
      <c r="BF465" s="139">
        <f>IF(N465="snížená",J465,0)</f>
        <v>0</v>
      </c>
      <c r="BG465" s="139">
        <f>IF(N465="zákl. přenesená",J465,0)</f>
        <v>0</v>
      </c>
      <c r="BH465" s="139">
        <f>IF(N465="sníž. přenesená",J465,0)</f>
        <v>0</v>
      </c>
      <c r="BI465" s="139">
        <f>IF(N465="nulová",J465,0)</f>
        <v>0</v>
      </c>
      <c r="BJ465" s="17" t="s">
        <v>75</v>
      </c>
      <c r="BK465" s="139">
        <f>ROUND(I465*H465,2)</f>
        <v>466</v>
      </c>
      <c r="BL465" s="17" t="s">
        <v>146</v>
      </c>
      <c r="BM465" s="138" t="s">
        <v>602</v>
      </c>
    </row>
    <row r="466" spans="2:65" s="1" customFormat="1" ht="24.15" customHeight="1" x14ac:dyDescent="0.2">
      <c r="B466" s="127"/>
      <c r="C466" s="161" t="s">
        <v>630</v>
      </c>
      <c r="D466" s="161" t="s">
        <v>287</v>
      </c>
      <c r="E466" s="162" t="s">
        <v>625</v>
      </c>
      <c r="F466" s="163" t="s">
        <v>626</v>
      </c>
      <c r="G466" s="164" t="s">
        <v>425</v>
      </c>
      <c r="H466" s="165">
        <v>1</v>
      </c>
      <c r="I466" s="166">
        <v>569</v>
      </c>
      <c r="J466" s="166">
        <f>ROUND(I466*H466,2)</f>
        <v>569</v>
      </c>
      <c r="K466" s="163" t="s">
        <v>3</v>
      </c>
      <c r="L466" s="167"/>
      <c r="M466" s="168" t="s">
        <v>3</v>
      </c>
      <c r="N466" s="169" t="s">
        <v>39</v>
      </c>
      <c r="O466" s="136">
        <v>0</v>
      </c>
      <c r="P466" s="136">
        <f>O466*H466</f>
        <v>0</v>
      </c>
      <c r="Q466" s="136">
        <v>0</v>
      </c>
      <c r="R466" s="136">
        <f>Q466*H466</f>
        <v>0</v>
      </c>
      <c r="S466" s="136">
        <v>0</v>
      </c>
      <c r="T466" s="137">
        <f>S466*H466</f>
        <v>0</v>
      </c>
      <c r="AR466" s="138" t="s">
        <v>165</v>
      </c>
      <c r="AT466" s="138" t="s">
        <v>287</v>
      </c>
      <c r="AU466" s="138" t="s">
        <v>77</v>
      </c>
      <c r="AY466" s="17" t="s">
        <v>139</v>
      </c>
      <c r="BE466" s="139">
        <f>IF(N466="základní",J466,0)</f>
        <v>569</v>
      </c>
      <c r="BF466" s="139">
        <f>IF(N466="snížená",J466,0)</f>
        <v>0</v>
      </c>
      <c r="BG466" s="139">
        <f>IF(N466="zákl. přenesená",J466,0)</f>
        <v>0</v>
      </c>
      <c r="BH466" s="139">
        <f>IF(N466="sníž. přenesená",J466,0)</f>
        <v>0</v>
      </c>
      <c r="BI466" s="139">
        <f>IF(N466="nulová",J466,0)</f>
        <v>0</v>
      </c>
      <c r="BJ466" s="17" t="s">
        <v>75</v>
      </c>
      <c r="BK466" s="139">
        <f>ROUND(I466*H466,2)</f>
        <v>569</v>
      </c>
      <c r="BL466" s="17" t="s">
        <v>146</v>
      </c>
      <c r="BM466" s="138" t="s">
        <v>607</v>
      </c>
    </row>
    <row r="467" spans="2:65" s="11" customFormat="1" ht="22.95" customHeight="1" x14ac:dyDescent="0.25">
      <c r="B467" s="116"/>
      <c r="D467" s="117" t="s">
        <v>67</v>
      </c>
      <c r="E467" s="125" t="s">
        <v>628</v>
      </c>
      <c r="F467" s="125" t="s">
        <v>629</v>
      </c>
      <c r="J467" s="126">
        <f>BK467</f>
        <v>5416.3099999999995</v>
      </c>
      <c r="L467" s="116"/>
      <c r="M467" s="120"/>
      <c r="P467" s="121">
        <f>SUM(P468:P473)</f>
        <v>3.1205690000000001</v>
      </c>
      <c r="R467" s="121">
        <f>SUM(R468:R473)</f>
        <v>0</v>
      </c>
      <c r="T467" s="122">
        <f>SUM(T468:T473)</f>
        <v>0</v>
      </c>
      <c r="AR467" s="117" t="s">
        <v>75</v>
      </c>
      <c r="AT467" s="123" t="s">
        <v>67</v>
      </c>
      <c r="AU467" s="123" t="s">
        <v>75</v>
      </c>
      <c r="AY467" s="117" t="s">
        <v>139</v>
      </c>
      <c r="BK467" s="124">
        <f>SUM(BK468:BK473)</f>
        <v>5416.3099999999995</v>
      </c>
    </row>
    <row r="468" spans="2:65" s="1" customFormat="1" ht="37.950000000000003" customHeight="1" x14ac:dyDescent="0.2">
      <c r="B468" s="127"/>
      <c r="C468" s="128" t="s">
        <v>401</v>
      </c>
      <c r="D468" s="128" t="s">
        <v>141</v>
      </c>
      <c r="E468" s="129" t="s">
        <v>631</v>
      </c>
      <c r="F468" s="130" t="s">
        <v>632</v>
      </c>
      <c r="G468" s="131" t="s">
        <v>275</v>
      </c>
      <c r="H468" s="132">
        <v>13.747</v>
      </c>
      <c r="I468" s="133">
        <v>42</v>
      </c>
      <c r="J468" s="133">
        <f>ROUND(I468*H468,2)</f>
        <v>577.37</v>
      </c>
      <c r="K468" s="130" t="s">
        <v>145</v>
      </c>
      <c r="L468" s="29"/>
      <c r="M468" s="134" t="s">
        <v>3</v>
      </c>
      <c r="N468" s="135" t="s">
        <v>39</v>
      </c>
      <c r="O468" s="136">
        <v>0.03</v>
      </c>
      <c r="P468" s="136">
        <f>O468*H468</f>
        <v>0.41241</v>
      </c>
      <c r="Q468" s="136">
        <v>0</v>
      </c>
      <c r="R468" s="136">
        <f>Q468*H468</f>
        <v>0</v>
      </c>
      <c r="S468" s="136">
        <v>0</v>
      </c>
      <c r="T468" s="137">
        <f>S468*H468</f>
        <v>0</v>
      </c>
      <c r="AR468" s="138" t="s">
        <v>146</v>
      </c>
      <c r="AT468" s="138" t="s">
        <v>141</v>
      </c>
      <c r="AU468" s="138" t="s">
        <v>77</v>
      </c>
      <c r="AY468" s="17" t="s">
        <v>139</v>
      </c>
      <c r="BE468" s="139">
        <f>IF(N468="základní",J468,0)</f>
        <v>577.37</v>
      </c>
      <c r="BF468" s="139">
        <f>IF(N468="snížená",J468,0)</f>
        <v>0</v>
      </c>
      <c r="BG468" s="139">
        <f>IF(N468="zákl. přenesená",J468,0)</f>
        <v>0</v>
      </c>
      <c r="BH468" s="139">
        <f>IF(N468="sníž. přenesená",J468,0)</f>
        <v>0</v>
      </c>
      <c r="BI468" s="139">
        <f>IF(N468="nulová",J468,0)</f>
        <v>0</v>
      </c>
      <c r="BJ468" s="17" t="s">
        <v>75</v>
      </c>
      <c r="BK468" s="139">
        <f>ROUND(I468*H468,2)</f>
        <v>577.37</v>
      </c>
      <c r="BL468" s="17" t="s">
        <v>146</v>
      </c>
      <c r="BM468" s="138" t="s">
        <v>612</v>
      </c>
    </row>
    <row r="469" spans="2:65" s="1" customFormat="1" x14ac:dyDescent="0.2">
      <c r="B469" s="29"/>
      <c r="D469" s="140" t="s">
        <v>147</v>
      </c>
      <c r="F469" s="141" t="s">
        <v>634</v>
      </c>
      <c r="L469" s="29"/>
      <c r="M469" s="142"/>
      <c r="T469" s="49"/>
      <c r="AT469" s="17" t="s">
        <v>147</v>
      </c>
      <c r="AU469" s="17" t="s">
        <v>77</v>
      </c>
    </row>
    <row r="470" spans="2:65" s="1" customFormat="1" ht="37.950000000000003" customHeight="1" x14ac:dyDescent="0.2">
      <c r="B470" s="127"/>
      <c r="C470" s="128" t="s">
        <v>639</v>
      </c>
      <c r="D470" s="128" t="s">
        <v>141</v>
      </c>
      <c r="E470" s="129" t="s">
        <v>635</v>
      </c>
      <c r="F470" s="130" t="s">
        <v>636</v>
      </c>
      <c r="G470" s="131" t="s">
        <v>275</v>
      </c>
      <c r="H470" s="132">
        <v>261.19299999999998</v>
      </c>
      <c r="I470" s="133">
        <v>10</v>
      </c>
      <c r="J470" s="133">
        <f>ROUND(I470*H470,2)</f>
        <v>2611.9299999999998</v>
      </c>
      <c r="K470" s="130" t="s">
        <v>145</v>
      </c>
      <c r="L470" s="29"/>
      <c r="M470" s="134" t="s">
        <v>3</v>
      </c>
      <c r="N470" s="135" t="s">
        <v>39</v>
      </c>
      <c r="O470" s="136">
        <v>2E-3</v>
      </c>
      <c r="P470" s="136">
        <f>O470*H470</f>
        <v>0.52238600000000002</v>
      </c>
      <c r="Q470" s="136">
        <v>0</v>
      </c>
      <c r="R470" s="136">
        <f>Q470*H470</f>
        <v>0</v>
      </c>
      <c r="S470" s="136">
        <v>0</v>
      </c>
      <c r="T470" s="137">
        <f>S470*H470</f>
        <v>0</v>
      </c>
      <c r="AR470" s="138" t="s">
        <v>146</v>
      </c>
      <c r="AT470" s="138" t="s">
        <v>141</v>
      </c>
      <c r="AU470" s="138" t="s">
        <v>77</v>
      </c>
      <c r="AY470" s="17" t="s">
        <v>139</v>
      </c>
      <c r="BE470" s="139">
        <f>IF(N470="základní",J470,0)</f>
        <v>2611.9299999999998</v>
      </c>
      <c r="BF470" s="139">
        <f>IF(N470="snížená",J470,0)</f>
        <v>0</v>
      </c>
      <c r="BG470" s="139">
        <f>IF(N470="zákl. přenesená",J470,0)</f>
        <v>0</v>
      </c>
      <c r="BH470" s="139">
        <f>IF(N470="sníž. přenesená",J470,0)</f>
        <v>0</v>
      </c>
      <c r="BI470" s="139">
        <f>IF(N470="nulová",J470,0)</f>
        <v>0</v>
      </c>
      <c r="BJ470" s="17" t="s">
        <v>75</v>
      </c>
      <c r="BK470" s="139">
        <f>ROUND(I470*H470,2)</f>
        <v>2611.9299999999998</v>
      </c>
      <c r="BL470" s="17" t="s">
        <v>146</v>
      </c>
      <c r="BM470" s="138" t="s">
        <v>616</v>
      </c>
    </row>
    <row r="471" spans="2:65" s="1" customFormat="1" x14ac:dyDescent="0.2">
      <c r="B471" s="29"/>
      <c r="D471" s="140" t="s">
        <v>147</v>
      </c>
      <c r="F471" s="141" t="s">
        <v>638</v>
      </c>
      <c r="L471" s="29"/>
      <c r="M471" s="142"/>
      <c r="T471" s="49"/>
      <c r="AT471" s="17" t="s">
        <v>147</v>
      </c>
      <c r="AU471" s="17" t="s">
        <v>77</v>
      </c>
    </row>
    <row r="472" spans="2:65" s="1" customFormat="1" ht="24.15" customHeight="1" x14ac:dyDescent="0.2">
      <c r="B472" s="127"/>
      <c r="C472" s="128" t="s">
        <v>405</v>
      </c>
      <c r="D472" s="128" t="s">
        <v>141</v>
      </c>
      <c r="E472" s="129" t="s">
        <v>640</v>
      </c>
      <c r="F472" s="130" t="s">
        <v>641</v>
      </c>
      <c r="G472" s="131" t="s">
        <v>275</v>
      </c>
      <c r="H472" s="132">
        <v>13.747</v>
      </c>
      <c r="I472" s="133">
        <v>162</v>
      </c>
      <c r="J472" s="133">
        <f>ROUND(I472*H472,2)</f>
        <v>2227.0100000000002</v>
      </c>
      <c r="K472" s="130" t="s">
        <v>145</v>
      </c>
      <c r="L472" s="29"/>
      <c r="M472" s="134" t="s">
        <v>3</v>
      </c>
      <c r="N472" s="135" t="s">
        <v>39</v>
      </c>
      <c r="O472" s="136">
        <v>0.159</v>
      </c>
      <c r="P472" s="136">
        <f>O472*H472</f>
        <v>2.1857730000000002</v>
      </c>
      <c r="Q472" s="136">
        <v>0</v>
      </c>
      <c r="R472" s="136">
        <f>Q472*H472</f>
        <v>0</v>
      </c>
      <c r="S472" s="136">
        <v>0</v>
      </c>
      <c r="T472" s="137">
        <f>S472*H472</f>
        <v>0</v>
      </c>
      <c r="AR472" s="138" t="s">
        <v>146</v>
      </c>
      <c r="AT472" s="138" t="s">
        <v>141</v>
      </c>
      <c r="AU472" s="138" t="s">
        <v>77</v>
      </c>
      <c r="AY472" s="17" t="s">
        <v>139</v>
      </c>
      <c r="BE472" s="139">
        <f>IF(N472="základní",J472,0)</f>
        <v>2227.0100000000002</v>
      </c>
      <c r="BF472" s="139">
        <f>IF(N472="snížená",J472,0)</f>
        <v>0</v>
      </c>
      <c r="BG472" s="139">
        <f>IF(N472="zákl. přenesená",J472,0)</f>
        <v>0</v>
      </c>
      <c r="BH472" s="139">
        <f>IF(N472="sníž. přenesená",J472,0)</f>
        <v>0</v>
      </c>
      <c r="BI472" s="139">
        <f>IF(N472="nulová",J472,0)</f>
        <v>0</v>
      </c>
      <c r="BJ472" s="17" t="s">
        <v>75</v>
      </c>
      <c r="BK472" s="139">
        <f>ROUND(I472*H472,2)</f>
        <v>2227.0100000000002</v>
      </c>
      <c r="BL472" s="17" t="s">
        <v>146</v>
      </c>
      <c r="BM472" s="138" t="s">
        <v>620</v>
      </c>
    </row>
    <row r="473" spans="2:65" s="1" customFormat="1" x14ac:dyDescent="0.2">
      <c r="B473" s="29"/>
      <c r="D473" s="140" t="s">
        <v>147</v>
      </c>
      <c r="F473" s="141" t="s">
        <v>643</v>
      </c>
      <c r="L473" s="29"/>
      <c r="M473" s="142"/>
      <c r="T473" s="49"/>
      <c r="AT473" s="17" t="s">
        <v>147</v>
      </c>
      <c r="AU473" s="17" t="s">
        <v>77</v>
      </c>
    </row>
    <row r="474" spans="2:65" s="11" customFormat="1" ht="22.95" customHeight="1" x14ac:dyDescent="0.25">
      <c r="B474" s="116"/>
      <c r="D474" s="117" t="s">
        <v>67</v>
      </c>
      <c r="E474" s="125" t="s">
        <v>644</v>
      </c>
      <c r="F474" s="125" t="s">
        <v>645</v>
      </c>
      <c r="J474" s="126">
        <f>BK474</f>
        <v>8157.74</v>
      </c>
      <c r="L474" s="116"/>
      <c r="M474" s="120"/>
      <c r="P474" s="121">
        <f>SUM(P475:P476)</f>
        <v>7.477932</v>
      </c>
      <c r="R474" s="121">
        <f>SUM(R475:R476)</f>
        <v>0</v>
      </c>
      <c r="T474" s="122">
        <f>SUM(T475:T476)</f>
        <v>0</v>
      </c>
      <c r="AR474" s="117" t="s">
        <v>75</v>
      </c>
      <c r="AT474" s="123" t="s">
        <v>67</v>
      </c>
      <c r="AU474" s="123" t="s">
        <v>75</v>
      </c>
      <c r="AY474" s="117" t="s">
        <v>139</v>
      </c>
      <c r="BK474" s="124">
        <f>SUM(BK475:BK476)</f>
        <v>8157.74</v>
      </c>
    </row>
    <row r="475" spans="2:65" s="1" customFormat="1" ht="44.25" customHeight="1" x14ac:dyDescent="0.2">
      <c r="B475" s="127"/>
      <c r="C475" s="128" t="s">
        <v>836</v>
      </c>
      <c r="D475" s="128" t="s">
        <v>141</v>
      </c>
      <c r="E475" s="129" t="s">
        <v>646</v>
      </c>
      <c r="F475" s="130" t="s">
        <v>647</v>
      </c>
      <c r="G475" s="131" t="s">
        <v>275</v>
      </c>
      <c r="H475" s="132">
        <v>113.30199999999999</v>
      </c>
      <c r="I475" s="133">
        <v>72</v>
      </c>
      <c r="J475" s="133">
        <f>ROUND(I475*H475,2)</f>
        <v>8157.74</v>
      </c>
      <c r="K475" s="130" t="s">
        <v>145</v>
      </c>
      <c r="L475" s="29"/>
      <c r="M475" s="134" t="s">
        <v>3</v>
      </c>
      <c r="N475" s="135" t="s">
        <v>39</v>
      </c>
      <c r="O475" s="136">
        <v>6.6000000000000003E-2</v>
      </c>
      <c r="P475" s="136">
        <f>O475*H475</f>
        <v>7.477932</v>
      </c>
      <c r="Q475" s="136">
        <v>0</v>
      </c>
      <c r="R475" s="136">
        <f>Q475*H475</f>
        <v>0</v>
      </c>
      <c r="S475" s="136">
        <v>0</v>
      </c>
      <c r="T475" s="137">
        <f>S475*H475</f>
        <v>0</v>
      </c>
      <c r="AR475" s="138" t="s">
        <v>146</v>
      </c>
      <c r="AT475" s="138" t="s">
        <v>141</v>
      </c>
      <c r="AU475" s="138" t="s">
        <v>77</v>
      </c>
      <c r="AY475" s="17" t="s">
        <v>139</v>
      </c>
      <c r="BE475" s="139">
        <f>IF(N475="základní",J475,0)</f>
        <v>8157.74</v>
      </c>
      <c r="BF475" s="139">
        <f>IF(N475="snížená",J475,0)</f>
        <v>0</v>
      </c>
      <c r="BG475" s="139">
        <f>IF(N475="zákl. přenesená",J475,0)</f>
        <v>0</v>
      </c>
      <c r="BH475" s="139">
        <f>IF(N475="sníž. přenesená",J475,0)</f>
        <v>0</v>
      </c>
      <c r="BI475" s="139">
        <f>IF(N475="nulová",J475,0)</f>
        <v>0</v>
      </c>
      <c r="BJ475" s="17" t="s">
        <v>75</v>
      </c>
      <c r="BK475" s="139">
        <f>ROUND(I475*H475,2)</f>
        <v>8157.74</v>
      </c>
      <c r="BL475" s="17" t="s">
        <v>146</v>
      </c>
      <c r="BM475" s="138" t="s">
        <v>637</v>
      </c>
    </row>
    <row r="476" spans="2:65" s="1" customFormat="1" x14ac:dyDescent="0.2">
      <c r="B476" s="29"/>
      <c r="D476" s="140" t="s">
        <v>147</v>
      </c>
      <c r="F476" s="141" t="s">
        <v>649</v>
      </c>
      <c r="L476" s="29"/>
      <c r="M476" s="170"/>
      <c r="N476" s="171"/>
      <c r="O476" s="171"/>
      <c r="P476" s="171"/>
      <c r="Q476" s="171"/>
      <c r="R476" s="171"/>
      <c r="S476" s="171"/>
      <c r="T476" s="172"/>
      <c r="AT476" s="17" t="s">
        <v>147</v>
      </c>
      <c r="AU476" s="17" t="s">
        <v>77</v>
      </c>
    </row>
    <row r="477" spans="2:65" s="1" customFormat="1" ht="6.9" customHeight="1" x14ac:dyDescent="0.2">
      <c r="B477" s="38"/>
      <c r="C477" s="39"/>
      <c r="D477" s="39"/>
      <c r="E477" s="39"/>
      <c r="F477" s="39"/>
      <c r="G477" s="39"/>
      <c r="H477" s="39"/>
      <c r="I477" s="39"/>
      <c r="J477" s="39"/>
      <c r="K477" s="39"/>
      <c r="L477" s="29"/>
    </row>
  </sheetData>
  <mergeCells count="12">
    <mergeCell ref="E86:H86"/>
    <mergeCell ref="L2:V2"/>
    <mergeCell ref="E7:H7"/>
    <mergeCell ref="E9:H9"/>
    <mergeCell ref="E11:H11"/>
    <mergeCell ref="E20:H20"/>
    <mergeCell ref="E29:H29"/>
    <mergeCell ref="E50:H50"/>
    <mergeCell ref="E52:H52"/>
    <mergeCell ref="E54:H54"/>
    <mergeCell ref="E82:H82"/>
    <mergeCell ref="E84:H84"/>
  </mergeCells>
  <hyperlinks>
    <hyperlink ref="F98" r:id="rId1"/>
    <hyperlink ref="F100" r:id="rId2"/>
    <hyperlink ref="F102" r:id="rId3"/>
    <hyperlink ref="F104" r:id="rId4"/>
    <hyperlink ref="F106" r:id="rId5"/>
    <hyperlink ref="F110" r:id="rId6"/>
    <hyperlink ref="F114" r:id="rId7"/>
    <hyperlink ref="F118" r:id="rId8"/>
    <hyperlink ref="F122" r:id="rId9"/>
    <hyperlink ref="F126" r:id="rId10"/>
    <hyperlink ref="F130" r:id="rId11"/>
    <hyperlink ref="F134" r:id="rId12"/>
    <hyperlink ref="F139" r:id="rId13"/>
    <hyperlink ref="F156" r:id="rId14"/>
    <hyperlink ref="F161" r:id="rId15"/>
    <hyperlink ref="F166" r:id="rId16"/>
    <hyperlink ref="F168" r:id="rId17"/>
    <hyperlink ref="F170" r:id="rId18"/>
    <hyperlink ref="F172" r:id="rId19"/>
    <hyperlink ref="F174" r:id="rId20"/>
    <hyperlink ref="F178" r:id="rId21"/>
    <hyperlink ref="F182" r:id="rId22"/>
    <hyperlink ref="F186" r:id="rId23"/>
    <hyperlink ref="F191" r:id="rId24"/>
    <hyperlink ref="F196" r:id="rId25"/>
    <hyperlink ref="F200" r:id="rId26"/>
    <hyperlink ref="F207" r:id="rId27"/>
    <hyperlink ref="F212" r:id="rId28"/>
    <hyperlink ref="F214" r:id="rId29"/>
    <hyperlink ref="F218" r:id="rId30"/>
    <hyperlink ref="F226" r:id="rId31"/>
    <hyperlink ref="F232" r:id="rId32"/>
    <hyperlink ref="F249" r:id="rId33"/>
    <hyperlink ref="F252" r:id="rId34"/>
    <hyperlink ref="F258" r:id="rId35"/>
    <hyperlink ref="F266" r:id="rId36"/>
    <hyperlink ref="F272" r:id="rId37"/>
    <hyperlink ref="F280" r:id="rId38"/>
    <hyperlink ref="F284" r:id="rId39"/>
    <hyperlink ref="F288" r:id="rId40"/>
    <hyperlink ref="F292" r:id="rId41"/>
    <hyperlink ref="F296" r:id="rId42"/>
    <hyperlink ref="F300" r:id="rId43"/>
    <hyperlink ref="F304" r:id="rId44"/>
    <hyperlink ref="F309" r:id="rId45"/>
    <hyperlink ref="F314" r:id="rId46"/>
    <hyperlink ref="F318" r:id="rId47"/>
    <hyperlink ref="F322" r:id="rId48"/>
    <hyperlink ref="F324" r:id="rId49"/>
    <hyperlink ref="F329" r:id="rId50"/>
    <hyperlink ref="F340" r:id="rId51"/>
    <hyperlink ref="F352" r:id="rId52"/>
    <hyperlink ref="F355" r:id="rId53"/>
    <hyperlink ref="F360" r:id="rId54"/>
    <hyperlink ref="F376" r:id="rId55"/>
    <hyperlink ref="F379" r:id="rId56"/>
    <hyperlink ref="F381" r:id="rId57"/>
    <hyperlink ref="F383" r:id="rId58"/>
    <hyperlink ref="F388" r:id="rId59"/>
    <hyperlink ref="F394" r:id="rId60"/>
    <hyperlink ref="F398" r:id="rId61"/>
    <hyperlink ref="F404" r:id="rId62"/>
    <hyperlink ref="F409" r:id="rId63"/>
    <hyperlink ref="F417" r:id="rId64"/>
    <hyperlink ref="F421" r:id="rId65"/>
    <hyperlink ref="F436" r:id="rId66"/>
    <hyperlink ref="F445" r:id="rId67"/>
    <hyperlink ref="F447" r:id="rId68"/>
    <hyperlink ref="F451" r:id="rId69"/>
    <hyperlink ref="F455" r:id="rId70"/>
    <hyperlink ref="F469" r:id="rId71"/>
    <hyperlink ref="F471" r:id="rId72"/>
    <hyperlink ref="F473" r:id="rId73"/>
    <hyperlink ref="F476" r:id="rId74"/>
  </hyperlink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30"/>
  <sheetViews>
    <sheetView showGridLines="0" topLeftCell="D89" workbookViewId="0">
      <selection activeCell="I92" sqref="I92:I128"/>
    </sheetView>
  </sheetViews>
  <sheetFormatPr defaultRowHeight="10.199999999999999" x14ac:dyDescent="0.2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 x14ac:dyDescent="0.2">
      <c r="L2" s="439" t="s">
        <v>6</v>
      </c>
      <c r="M2" s="428"/>
      <c r="N2" s="428"/>
      <c r="O2" s="428"/>
      <c r="P2" s="428"/>
      <c r="Q2" s="428"/>
      <c r="R2" s="428"/>
      <c r="S2" s="428"/>
      <c r="T2" s="428"/>
      <c r="U2" s="428"/>
      <c r="V2" s="428"/>
      <c r="AT2" s="17" t="s">
        <v>93</v>
      </c>
    </row>
    <row r="3" spans="2:46" ht="6.9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77</v>
      </c>
    </row>
    <row r="4" spans="2:46" ht="24.9" customHeight="1" x14ac:dyDescent="0.2">
      <c r="B4" s="20"/>
      <c r="D4" s="21" t="s">
        <v>106</v>
      </c>
      <c r="L4" s="20"/>
      <c r="M4" s="86" t="s">
        <v>11</v>
      </c>
      <c r="AT4" s="17" t="s">
        <v>4</v>
      </c>
    </row>
    <row r="5" spans="2:46" ht="6.9" customHeight="1" x14ac:dyDescent="0.2">
      <c r="B5" s="20"/>
      <c r="L5" s="20"/>
    </row>
    <row r="6" spans="2:46" ht="12" customHeight="1" x14ac:dyDescent="0.2">
      <c r="B6" s="20"/>
      <c r="D6" s="26" t="s">
        <v>15</v>
      </c>
      <c r="L6" s="20"/>
    </row>
    <row r="7" spans="2:46" ht="16.5" customHeight="1" x14ac:dyDescent="0.2">
      <c r="B7" s="20"/>
      <c r="E7" s="453" t="str">
        <f>'Rekapitulace stavby'!K6</f>
        <v>Zlepšení dopravně-bezpečnostní situace v obci Cehnice</v>
      </c>
      <c r="F7" s="454"/>
      <c r="G7" s="454"/>
      <c r="H7" s="454"/>
      <c r="L7" s="20"/>
    </row>
    <row r="8" spans="2:46" ht="12" customHeight="1" x14ac:dyDescent="0.2">
      <c r="B8" s="20"/>
      <c r="D8" s="26" t="s">
        <v>107</v>
      </c>
      <c r="L8" s="20"/>
    </row>
    <row r="9" spans="2:46" s="1" customFormat="1" ht="16.5" customHeight="1" x14ac:dyDescent="0.2">
      <c r="B9" s="29"/>
      <c r="E9" s="453" t="s">
        <v>698</v>
      </c>
      <c r="F9" s="452"/>
      <c r="G9" s="452"/>
      <c r="H9" s="452"/>
      <c r="L9" s="29"/>
    </row>
    <row r="10" spans="2:46" s="1" customFormat="1" ht="12" customHeight="1" x14ac:dyDescent="0.2">
      <c r="B10" s="29"/>
      <c r="D10" s="26" t="s">
        <v>109</v>
      </c>
      <c r="L10" s="29"/>
    </row>
    <row r="11" spans="2:46" s="1" customFormat="1" ht="16.5" customHeight="1" x14ac:dyDescent="0.2">
      <c r="B11" s="29"/>
      <c r="E11" s="430" t="s">
        <v>837</v>
      </c>
      <c r="F11" s="452"/>
      <c r="G11" s="452"/>
      <c r="H11" s="452"/>
      <c r="L11" s="29"/>
    </row>
    <row r="12" spans="2:46" s="1" customFormat="1" x14ac:dyDescent="0.2">
      <c r="B12" s="29"/>
      <c r="L12" s="29"/>
    </row>
    <row r="13" spans="2:46" s="1" customFormat="1" ht="12" customHeight="1" x14ac:dyDescent="0.2">
      <c r="B13" s="29"/>
      <c r="D13" s="26" t="s">
        <v>17</v>
      </c>
      <c r="F13" s="24" t="s">
        <v>3</v>
      </c>
      <c r="I13" s="26" t="s">
        <v>18</v>
      </c>
      <c r="J13" s="24" t="s">
        <v>3</v>
      </c>
      <c r="L13" s="29"/>
    </row>
    <row r="14" spans="2:46" s="1" customFormat="1" ht="12" customHeight="1" x14ac:dyDescent="0.2">
      <c r="B14" s="29"/>
      <c r="D14" s="26" t="s">
        <v>19</v>
      </c>
      <c r="F14" s="24" t="s">
        <v>20</v>
      </c>
      <c r="I14" s="26" t="s">
        <v>21</v>
      </c>
      <c r="J14" s="46" t="str">
        <f>'Rekapitulace stavby'!AN8</f>
        <v>23. 5. 2023</v>
      </c>
      <c r="L14" s="29"/>
    </row>
    <row r="15" spans="2:46" s="1" customFormat="1" ht="10.95" customHeight="1" x14ac:dyDescent="0.2">
      <c r="B15" s="29"/>
      <c r="L15" s="29"/>
    </row>
    <row r="16" spans="2:46" s="1" customFormat="1" ht="12" customHeight="1" x14ac:dyDescent="0.2">
      <c r="B16" s="29"/>
      <c r="D16" s="26" t="s">
        <v>23</v>
      </c>
      <c r="I16" s="26" t="s">
        <v>24</v>
      </c>
      <c r="J16" s="24" t="s">
        <v>3</v>
      </c>
      <c r="L16" s="29"/>
    </row>
    <row r="17" spans="2:12" s="1" customFormat="1" ht="18" customHeight="1" x14ac:dyDescent="0.2">
      <c r="B17" s="29"/>
      <c r="E17" s="24" t="s">
        <v>20</v>
      </c>
      <c r="I17" s="26" t="s">
        <v>25</v>
      </c>
      <c r="J17" s="24" t="s">
        <v>3</v>
      </c>
      <c r="L17" s="29"/>
    </row>
    <row r="18" spans="2:12" s="1" customFormat="1" ht="6.9" customHeight="1" x14ac:dyDescent="0.2">
      <c r="B18" s="29"/>
      <c r="L18" s="29"/>
    </row>
    <row r="19" spans="2:12" s="1" customFormat="1" ht="12" customHeight="1" x14ac:dyDescent="0.2">
      <c r="B19" s="29"/>
      <c r="D19" s="26" t="s">
        <v>26</v>
      </c>
      <c r="I19" s="26" t="s">
        <v>24</v>
      </c>
      <c r="J19" s="24" t="str">
        <f>'Rekapitulace stavby'!AN13</f>
        <v/>
      </c>
      <c r="L19" s="29"/>
    </row>
    <row r="20" spans="2:12" s="1" customFormat="1" ht="18" customHeight="1" x14ac:dyDescent="0.2">
      <c r="B20" s="29"/>
      <c r="E20" s="427" t="str">
        <f>'Rekapitulace stavby'!E14</f>
        <v xml:space="preserve"> </v>
      </c>
      <c r="F20" s="427"/>
      <c r="G20" s="427"/>
      <c r="H20" s="427"/>
      <c r="I20" s="26" t="s">
        <v>25</v>
      </c>
      <c r="J20" s="24" t="str">
        <f>'Rekapitulace stavby'!AN14</f>
        <v/>
      </c>
      <c r="L20" s="29"/>
    </row>
    <row r="21" spans="2:12" s="1" customFormat="1" ht="6.9" customHeight="1" x14ac:dyDescent="0.2">
      <c r="B21" s="29"/>
      <c r="L21" s="29"/>
    </row>
    <row r="22" spans="2:12" s="1" customFormat="1" ht="12" customHeight="1" x14ac:dyDescent="0.2">
      <c r="B22" s="29"/>
      <c r="D22" s="26" t="s">
        <v>28</v>
      </c>
      <c r="I22" s="26" t="s">
        <v>24</v>
      </c>
      <c r="J22" s="24" t="s">
        <v>3</v>
      </c>
      <c r="L22" s="29"/>
    </row>
    <row r="23" spans="2:12" s="1" customFormat="1" ht="18" customHeight="1" x14ac:dyDescent="0.2">
      <c r="B23" s="29"/>
      <c r="E23" s="24" t="s">
        <v>29</v>
      </c>
      <c r="I23" s="26" t="s">
        <v>25</v>
      </c>
      <c r="J23" s="24" t="s">
        <v>3</v>
      </c>
      <c r="L23" s="29"/>
    </row>
    <row r="24" spans="2:12" s="1" customFormat="1" ht="6.9" customHeight="1" x14ac:dyDescent="0.2">
      <c r="B24" s="29"/>
      <c r="L24" s="29"/>
    </row>
    <row r="25" spans="2:12" s="1" customFormat="1" ht="12" customHeight="1" x14ac:dyDescent="0.2">
      <c r="B25" s="29"/>
      <c r="D25" s="26" t="s">
        <v>31</v>
      </c>
      <c r="I25" s="26" t="s">
        <v>24</v>
      </c>
      <c r="J25" s="24" t="str">
        <f>IF('Rekapitulace stavby'!AN19="","",'Rekapitulace stavby'!AN19)</f>
        <v/>
      </c>
      <c r="L25" s="29"/>
    </row>
    <row r="26" spans="2:12" s="1" customFormat="1" ht="18" customHeight="1" x14ac:dyDescent="0.2">
      <c r="B26" s="29"/>
      <c r="E26" s="24" t="str">
        <f>IF('Rekapitulace stavby'!E20="","",'Rekapitulace stavby'!E20)</f>
        <v xml:space="preserve"> </v>
      </c>
      <c r="I26" s="26" t="s">
        <v>25</v>
      </c>
      <c r="J26" s="24" t="str">
        <f>IF('Rekapitulace stavby'!AN20="","",'Rekapitulace stavby'!AN20)</f>
        <v/>
      </c>
      <c r="L26" s="29"/>
    </row>
    <row r="27" spans="2:12" s="1" customFormat="1" ht="6.9" customHeight="1" x14ac:dyDescent="0.2">
      <c r="B27" s="29"/>
      <c r="L27" s="29"/>
    </row>
    <row r="28" spans="2:12" s="1" customFormat="1" ht="12" customHeight="1" x14ac:dyDescent="0.2">
      <c r="B28" s="29"/>
      <c r="D28" s="26" t="s">
        <v>32</v>
      </c>
      <c r="L28" s="29"/>
    </row>
    <row r="29" spans="2:12" s="7" customFormat="1" ht="71.25" customHeight="1" x14ac:dyDescent="0.2">
      <c r="B29" s="87"/>
      <c r="E29" s="436" t="s">
        <v>33</v>
      </c>
      <c r="F29" s="436"/>
      <c r="G29" s="436"/>
      <c r="H29" s="436"/>
      <c r="L29" s="87"/>
    </row>
    <row r="30" spans="2:12" s="1" customFormat="1" ht="6.9" customHeight="1" x14ac:dyDescent="0.2">
      <c r="B30" s="29"/>
      <c r="L30" s="29"/>
    </row>
    <row r="31" spans="2:12" s="1" customFormat="1" ht="6.9" customHeight="1" x14ac:dyDescent="0.2">
      <c r="B31" s="29"/>
      <c r="D31" s="47"/>
      <c r="E31" s="47"/>
      <c r="F31" s="47"/>
      <c r="G31" s="47"/>
      <c r="H31" s="47"/>
      <c r="I31" s="47"/>
      <c r="J31" s="47"/>
      <c r="K31" s="47"/>
      <c r="L31" s="29"/>
    </row>
    <row r="32" spans="2:12" s="1" customFormat="1" ht="25.35" customHeight="1" x14ac:dyDescent="0.2">
      <c r="B32" s="29"/>
      <c r="D32" s="88" t="s">
        <v>34</v>
      </c>
      <c r="J32" s="59">
        <f>ROUND(J89, 2)</f>
        <v>32731</v>
      </c>
      <c r="L32" s="29"/>
    </row>
    <row r="33" spans="2:12" s="1" customFormat="1" ht="6.9" customHeight="1" x14ac:dyDescent="0.2">
      <c r="B33" s="29"/>
      <c r="D33" s="47"/>
      <c r="E33" s="47"/>
      <c r="F33" s="47"/>
      <c r="G33" s="47"/>
      <c r="H33" s="47"/>
      <c r="I33" s="47"/>
      <c r="J33" s="47"/>
      <c r="K33" s="47"/>
      <c r="L33" s="29"/>
    </row>
    <row r="34" spans="2:12" s="1" customFormat="1" ht="14.4" customHeight="1" x14ac:dyDescent="0.2">
      <c r="B34" s="29"/>
      <c r="F34" s="32" t="s">
        <v>36</v>
      </c>
      <c r="I34" s="32" t="s">
        <v>35</v>
      </c>
      <c r="J34" s="32" t="s">
        <v>37</v>
      </c>
      <c r="L34" s="29"/>
    </row>
    <row r="35" spans="2:12" s="1" customFormat="1" ht="14.4" customHeight="1" x14ac:dyDescent="0.2">
      <c r="B35" s="29"/>
      <c r="D35" s="89" t="s">
        <v>38</v>
      </c>
      <c r="E35" s="26" t="s">
        <v>39</v>
      </c>
      <c r="F35" s="79">
        <f>ROUND((SUM(BE89:BE129)),  2)</f>
        <v>32731</v>
      </c>
      <c r="I35" s="90">
        <v>0.21</v>
      </c>
      <c r="J35" s="79">
        <f>ROUND(((SUM(BE89:BE129))*I35),  2)</f>
        <v>6873.51</v>
      </c>
      <c r="L35" s="29"/>
    </row>
    <row r="36" spans="2:12" s="1" customFormat="1" ht="14.4" customHeight="1" x14ac:dyDescent="0.2">
      <c r="B36" s="29"/>
      <c r="E36" s="26" t="s">
        <v>40</v>
      </c>
      <c r="F36" s="79">
        <f>ROUND((SUM(BF89:BF129)),  2)</f>
        <v>0</v>
      </c>
      <c r="I36" s="90">
        <v>0.15</v>
      </c>
      <c r="J36" s="79">
        <f>ROUND(((SUM(BF89:BF129))*I36),  2)</f>
        <v>0</v>
      </c>
      <c r="L36" s="29"/>
    </row>
    <row r="37" spans="2:12" s="1" customFormat="1" ht="14.4" hidden="1" customHeight="1" x14ac:dyDescent="0.2">
      <c r="B37" s="29"/>
      <c r="E37" s="26" t="s">
        <v>41</v>
      </c>
      <c r="F37" s="79">
        <f>ROUND((SUM(BG89:BG129)),  2)</f>
        <v>0</v>
      </c>
      <c r="I37" s="90">
        <v>0.21</v>
      </c>
      <c r="J37" s="79">
        <f>0</f>
        <v>0</v>
      </c>
      <c r="L37" s="29"/>
    </row>
    <row r="38" spans="2:12" s="1" customFormat="1" ht="14.4" hidden="1" customHeight="1" x14ac:dyDescent="0.2">
      <c r="B38" s="29"/>
      <c r="E38" s="26" t="s">
        <v>42</v>
      </c>
      <c r="F38" s="79">
        <f>ROUND((SUM(BH89:BH129)),  2)</f>
        <v>0</v>
      </c>
      <c r="I38" s="90">
        <v>0.15</v>
      </c>
      <c r="J38" s="79">
        <f>0</f>
        <v>0</v>
      </c>
      <c r="L38" s="29"/>
    </row>
    <row r="39" spans="2:12" s="1" customFormat="1" ht="14.4" hidden="1" customHeight="1" x14ac:dyDescent="0.2">
      <c r="B39" s="29"/>
      <c r="E39" s="26" t="s">
        <v>43</v>
      </c>
      <c r="F39" s="79">
        <f>ROUND((SUM(BI89:BI129)),  2)</f>
        <v>0</v>
      </c>
      <c r="I39" s="90">
        <v>0</v>
      </c>
      <c r="J39" s="79">
        <f>0</f>
        <v>0</v>
      </c>
      <c r="L39" s="29"/>
    </row>
    <row r="40" spans="2:12" s="1" customFormat="1" ht="6.9" customHeight="1" x14ac:dyDescent="0.2">
      <c r="B40" s="29"/>
      <c r="L40" s="29"/>
    </row>
    <row r="41" spans="2:12" s="1" customFormat="1" ht="25.35" customHeight="1" x14ac:dyDescent="0.2">
      <c r="B41" s="29"/>
      <c r="C41" s="91"/>
      <c r="D41" s="92" t="s">
        <v>44</v>
      </c>
      <c r="E41" s="50"/>
      <c r="F41" s="50"/>
      <c r="G41" s="93" t="s">
        <v>45</v>
      </c>
      <c r="H41" s="94" t="s">
        <v>46</v>
      </c>
      <c r="I41" s="50"/>
      <c r="J41" s="95">
        <f>SUM(J32:J39)</f>
        <v>39604.51</v>
      </c>
      <c r="K41" s="96"/>
      <c r="L41" s="29"/>
    </row>
    <row r="42" spans="2:12" s="1" customFormat="1" ht="14.4" customHeight="1" x14ac:dyDescent="0.2">
      <c r="B42" s="38"/>
      <c r="C42" s="39"/>
      <c r="D42" s="39"/>
      <c r="E42" s="39"/>
      <c r="F42" s="39"/>
      <c r="G42" s="39"/>
      <c r="H42" s="39"/>
      <c r="I42" s="39"/>
      <c r="J42" s="39"/>
      <c r="K42" s="39"/>
      <c r="L42" s="29"/>
    </row>
    <row r="46" spans="2:12" s="1" customFormat="1" ht="6.9" customHeight="1" x14ac:dyDescent="0.2"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29"/>
    </row>
    <row r="47" spans="2:12" s="1" customFormat="1" ht="24.9" customHeight="1" x14ac:dyDescent="0.2">
      <c r="B47" s="29"/>
      <c r="C47" s="21" t="s">
        <v>111</v>
      </c>
      <c r="L47" s="29"/>
    </row>
    <row r="48" spans="2:12" s="1" customFormat="1" ht="6.9" customHeight="1" x14ac:dyDescent="0.2">
      <c r="B48" s="29"/>
      <c r="L48" s="29"/>
    </row>
    <row r="49" spans="2:47" s="1" customFormat="1" ht="12" customHeight="1" x14ac:dyDescent="0.2">
      <c r="B49" s="29"/>
      <c r="C49" s="26" t="s">
        <v>15</v>
      </c>
      <c r="L49" s="29"/>
    </row>
    <row r="50" spans="2:47" s="1" customFormat="1" ht="16.5" customHeight="1" x14ac:dyDescent="0.2">
      <c r="B50" s="29"/>
      <c r="E50" s="453" t="str">
        <f>E7</f>
        <v>Zlepšení dopravně-bezpečnostní situace v obci Cehnice</v>
      </c>
      <c r="F50" s="454"/>
      <c r="G50" s="454"/>
      <c r="H50" s="454"/>
      <c r="L50" s="29"/>
    </row>
    <row r="51" spans="2:47" ht="12" customHeight="1" x14ac:dyDescent="0.2">
      <c r="B51" s="20"/>
      <c r="C51" s="26" t="s">
        <v>107</v>
      </c>
      <c r="L51" s="20"/>
    </row>
    <row r="52" spans="2:47" s="1" customFormat="1" ht="16.5" customHeight="1" x14ac:dyDescent="0.2">
      <c r="B52" s="29"/>
      <c r="E52" s="453" t="s">
        <v>698</v>
      </c>
      <c r="F52" s="452"/>
      <c r="G52" s="452"/>
      <c r="H52" s="452"/>
      <c r="L52" s="29"/>
    </row>
    <row r="53" spans="2:47" s="1" customFormat="1" ht="12" customHeight="1" x14ac:dyDescent="0.2">
      <c r="B53" s="29"/>
      <c r="C53" s="26" t="s">
        <v>109</v>
      </c>
      <c r="L53" s="29"/>
    </row>
    <row r="54" spans="2:47" s="1" customFormat="1" ht="16.5" customHeight="1" x14ac:dyDescent="0.2">
      <c r="B54" s="29"/>
      <c r="E54" s="430" t="str">
        <f>E11</f>
        <v>SO.02.2 - Dopravně inženýrská opatření - II. etapa</v>
      </c>
      <c r="F54" s="452"/>
      <c r="G54" s="452"/>
      <c r="H54" s="452"/>
      <c r="L54" s="29"/>
    </row>
    <row r="55" spans="2:47" s="1" customFormat="1" ht="6.9" customHeight="1" x14ac:dyDescent="0.2">
      <c r="B55" s="29"/>
      <c r="L55" s="29"/>
    </row>
    <row r="56" spans="2:47" s="1" customFormat="1" ht="12" customHeight="1" x14ac:dyDescent="0.2">
      <c r="B56" s="29"/>
      <c r="C56" s="26" t="s">
        <v>19</v>
      </c>
      <c r="F56" s="24" t="str">
        <f>F14</f>
        <v>Obec Cehnice</v>
      </c>
      <c r="I56" s="26" t="s">
        <v>21</v>
      </c>
      <c r="J56" s="46" t="str">
        <f>IF(J14="","",J14)</f>
        <v>23. 5. 2023</v>
      </c>
      <c r="L56" s="29"/>
    </row>
    <row r="57" spans="2:47" s="1" customFormat="1" ht="6.9" customHeight="1" x14ac:dyDescent="0.2">
      <c r="B57" s="29"/>
      <c r="L57" s="29"/>
    </row>
    <row r="58" spans="2:47" s="1" customFormat="1" ht="15.15" customHeight="1" x14ac:dyDescent="0.2">
      <c r="B58" s="29"/>
      <c r="C58" s="26" t="s">
        <v>23</v>
      </c>
      <c r="F58" s="24" t="str">
        <f>E17</f>
        <v>Obec Cehnice</v>
      </c>
      <c r="I58" s="26" t="s">
        <v>28</v>
      </c>
      <c r="J58" s="27" t="str">
        <f>E23</f>
        <v>INVENTE s.r.o.</v>
      </c>
      <c r="L58" s="29"/>
    </row>
    <row r="59" spans="2:47" s="1" customFormat="1" ht="15.15" customHeight="1" x14ac:dyDescent="0.2">
      <c r="B59" s="29"/>
      <c r="C59" s="26" t="s">
        <v>26</v>
      </c>
      <c r="F59" s="24" t="str">
        <f>IF(E20="","",E20)</f>
        <v xml:space="preserve"> </v>
      </c>
      <c r="I59" s="26" t="s">
        <v>31</v>
      </c>
      <c r="J59" s="27" t="str">
        <f>E26</f>
        <v xml:space="preserve"> </v>
      </c>
      <c r="L59" s="29"/>
    </row>
    <row r="60" spans="2:47" s="1" customFormat="1" ht="10.35" customHeight="1" x14ac:dyDescent="0.2">
      <c r="B60" s="29"/>
      <c r="L60" s="29"/>
    </row>
    <row r="61" spans="2:47" s="1" customFormat="1" ht="29.25" customHeight="1" x14ac:dyDescent="0.2">
      <c r="B61" s="29"/>
      <c r="C61" s="97" t="s">
        <v>112</v>
      </c>
      <c r="D61" s="91"/>
      <c r="E61" s="91"/>
      <c r="F61" s="91"/>
      <c r="G61" s="91"/>
      <c r="H61" s="91"/>
      <c r="I61" s="91"/>
      <c r="J61" s="98" t="s">
        <v>113</v>
      </c>
      <c r="K61" s="91"/>
      <c r="L61" s="29"/>
    </row>
    <row r="62" spans="2:47" s="1" customFormat="1" ht="10.35" customHeight="1" x14ac:dyDescent="0.2">
      <c r="B62" s="29"/>
      <c r="L62" s="29"/>
    </row>
    <row r="63" spans="2:47" s="1" customFormat="1" ht="22.95" customHeight="1" x14ac:dyDescent="0.2">
      <c r="B63" s="29"/>
      <c r="C63" s="99" t="s">
        <v>66</v>
      </c>
      <c r="J63" s="59">
        <f>J89</f>
        <v>32731</v>
      </c>
      <c r="L63" s="29"/>
      <c r="AU63" s="17" t="s">
        <v>114</v>
      </c>
    </row>
    <row r="64" spans="2:47" s="8" customFormat="1" ht="24.9" customHeight="1" x14ac:dyDescent="0.2">
      <c r="B64" s="100"/>
      <c r="D64" s="101" t="s">
        <v>115</v>
      </c>
      <c r="E64" s="102"/>
      <c r="F64" s="102"/>
      <c r="G64" s="102"/>
      <c r="H64" s="102"/>
      <c r="I64" s="102"/>
      <c r="J64" s="103">
        <f>J90</f>
        <v>27731</v>
      </c>
      <c r="L64" s="100"/>
      <c r="V64" s="457"/>
      <c r="W64" s="457"/>
    </row>
    <row r="65" spans="2:12" s="9" customFormat="1" ht="19.95" customHeight="1" x14ac:dyDescent="0.2">
      <c r="B65" s="104"/>
      <c r="D65" s="105" t="s">
        <v>121</v>
      </c>
      <c r="E65" s="106"/>
      <c r="F65" s="106"/>
      <c r="G65" s="106"/>
      <c r="H65" s="106"/>
      <c r="I65" s="106"/>
      <c r="J65" s="107">
        <f>J91</f>
        <v>27731</v>
      </c>
      <c r="L65" s="104"/>
    </row>
    <row r="66" spans="2:12" s="8" customFormat="1" ht="24.9" customHeight="1" x14ac:dyDescent="0.2">
      <c r="B66" s="100"/>
      <c r="D66" s="101" t="s">
        <v>651</v>
      </c>
      <c r="E66" s="102"/>
      <c r="F66" s="102"/>
      <c r="G66" s="102"/>
      <c r="H66" s="102"/>
      <c r="I66" s="102"/>
      <c r="J66" s="103">
        <f>J126</f>
        <v>5000</v>
      </c>
      <c r="L66" s="100"/>
    </row>
    <row r="67" spans="2:12" s="9" customFormat="1" ht="19.95" customHeight="1" x14ac:dyDescent="0.2">
      <c r="B67" s="104"/>
      <c r="D67" s="105" t="s">
        <v>652</v>
      </c>
      <c r="E67" s="106"/>
      <c r="F67" s="106"/>
      <c r="G67" s="106"/>
      <c r="H67" s="106"/>
      <c r="I67" s="106"/>
      <c r="J67" s="107">
        <f>J127</f>
        <v>5000</v>
      </c>
      <c r="L67" s="104"/>
    </row>
    <row r="68" spans="2:12" s="1" customFormat="1" ht="21.75" customHeight="1" x14ac:dyDescent="0.2">
      <c r="B68" s="29"/>
      <c r="L68" s="29"/>
    </row>
    <row r="69" spans="2:12" s="1" customFormat="1" ht="6.9" customHeight="1" x14ac:dyDescent="0.2">
      <c r="B69" s="38"/>
      <c r="C69" s="39"/>
      <c r="D69" s="39"/>
      <c r="E69" s="39"/>
      <c r="F69" s="39"/>
      <c r="G69" s="39"/>
      <c r="H69" s="39"/>
      <c r="I69" s="39"/>
      <c r="J69" s="39"/>
      <c r="K69" s="39"/>
      <c r="L69" s="29"/>
    </row>
    <row r="73" spans="2:12" s="1" customFormat="1" ht="6.9" customHeight="1" x14ac:dyDescent="0.2">
      <c r="B73" s="40"/>
      <c r="C73" s="41"/>
      <c r="D73" s="41"/>
      <c r="E73" s="41"/>
      <c r="F73" s="41"/>
      <c r="G73" s="41"/>
      <c r="H73" s="41"/>
      <c r="I73" s="41"/>
      <c r="J73" s="41"/>
      <c r="K73" s="41"/>
      <c r="L73" s="29"/>
    </row>
    <row r="74" spans="2:12" s="1" customFormat="1" ht="24.9" customHeight="1" x14ac:dyDescent="0.2">
      <c r="B74" s="29"/>
      <c r="C74" s="21" t="s">
        <v>124</v>
      </c>
      <c r="L74" s="29"/>
    </row>
    <row r="75" spans="2:12" s="1" customFormat="1" ht="6.9" customHeight="1" x14ac:dyDescent="0.2">
      <c r="B75" s="29"/>
      <c r="L75" s="29"/>
    </row>
    <row r="76" spans="2:12" s="1" customFormat="1" ht="12" customHeight="1" x14ac:dyDescent="0.2">
      <c r="B76" s="29"/>
      <c r="C76" s="26" t="s">
        <v>15</v>
      </c>
      <c r="L76" s="29"/>
    </row>
    <row r="77" spans="2:12" s="1" customFormat="1" ht="16.5" customHeight="1" x14ac:dyDescent="0.2">
      <c r="B77" s="29"/>
      <c r="E77" s="453" t="str">
        <f>E7</f>
        <v>Zlepšení dopravně-bezpečnostní situace v obci Cehnice</v>
      </c>
      <c r="F77" s="454"/>
      <c r="G77" s="454"/>
      <c r="H77" s="454"/>
      <c r="L77" s="29"/>
    </row>
    <row r="78" spans="2:12" ht="12" customHeight="1" x14ac:dyDescent="0.2">
      <c r="B78" s="20"/>
      <c r="C78" s="26" t="s">
        <v>107</v>
      </c>
      <c r="L78" s="20"/>
    </row>
    <row r="79" spans="2:12" s="1" customFormat="1" ht="16.5" customHeight="1" x14ac:dyDescent="0.2">
      <c r="B79" s="29"/>
      <c r="E79" s="453" t="s">
        <v>698</v>
      </c>
      <c r="F79" s="452"/>
      <c r="G79" s="452"/>
      <c r="H79" s="452"/>
      <c r="L79" s="29"/>
    </row>
    <row r="80" spans="2:12" s="1" customFormat="1" ht="12" customHeight="1" x14ac:dyDescent="0.2">
      <c r="B80" s="29"/>
      <c r="C80" s="26" t="s">
        <v>109</v>
      </c>
      <c r="L80" s="29"/>
    </row>
    <row r="81" spans="2:65" s="1" customFormat="1" ht="16.5" customHeight="1" x14ac:dyDescent="0.2">
      <c r="B81" s="29"/>
      <c r="E81" s="430" t="str">
        <f>E11</f>
        <v>SO.02.2 - Dopravně inženýrská opatření - II. etapa</v>
      </c>
      <c r="F81" s="452"/>
      <c r="G81" s="452"/>
      <c r="H81" s="452"/>
      <c r="L81" s="29"/>
    </row>
    <row r="82" spans="2:65" s="1" customFormat="1" ht="6.9" customHeight="1" x14ac:dyDescent="0.2">
      <c r="B82" s="29"/>
      <c r="L82" s="29"/>
    </row>
    <row r="83" spans="2:65" s="1" customFormat="1" ht="12" customHeight="1" x14ac:dyDescent="0.2">
      <c r="B83" s="29"/>
      <c r="C83" s="26" t="s">
        <v>19</v>
      </c>
      <c r="F83" s="24" t="str">
        <f>F14</f>
        <v>Obec Cehnice</v>
      </c>
      <c r="I83" s="26" t="s">
        <v>21</v>
      </c>
      <c r="J83" s="46" t="str">
        <f>IF(J14="","",J14)</f>
        <v>23. 5. 2023</v>
      </c>
      <c r="L83" s="29"/>
    </row>
    <row r="84" spans="2:65" s="1" customFormat="1" ht="6.9" customHeight="1" x14ac:dyDescent="0.2">
      <c r="B84" s="29"/>
      <c r="L84" s="29"/>
    </row>
    <row r="85" spans="2:65" s="1" customFormat="1" ht="15.15" customHeight="1" x14ac:dyDescent="0.2">
      <c r="B85" s="29"/>
      <c r="C85" s="26" t="s">
        <v>23</v>
      </c>
      <c r="F85" s="24" t="str">
        <f>E17</f>
        <v>Obec Cehnice</v>
      </c>
      <c r="I85" s="26" t="s">
        <v>28</v>
      </c>
      <c r="J85" s="27" t="str">
        <f>E23</f>
        <v>INVENTE s.r.o.</v>
      </c>
      <c r="L85" s="29"/>
    </row>
    <row r="86" spans="2:65" s="1" customFormat="1" ht="15.15" customHeight="1" x14ac:dyDescent="0.2">
      <c r="B86" s="29"/>
      <c r="C86" s="26" t="s">
        <v>26</v>
      </c>
      <c r="F86" s="24" t="str">
        <f>IF(E20="","",E20)</f>
        <v xml:space="preserve"> </v>
      </c>
      <c r="I86" s="26" t="s">
        <v>31</v>
      </c>
      <c r="J86" s="27" t="str">
        <f>E26</f>
        <v xml:space="preserve"> </v>
      </c>
      <c r="L86" s="29"/>
    </row>
    <row r="87" spans="2:65" s="1" customFormat="1" ht="10.35" customHeight="1" x14ac:dyDescent="0.2">
      <c r="B87" s="29"/>
      <c r="L87" s="29"/>
    </row>
    <row r="88" spans="2:65" s="10" customFormat="1" ht="29.25" customHeight="1" x14ac:dyDescent="0.2">
      <c r="B88" s="108"/>
      <c r="C88" s="109" t="s">
        <v>125</v>
      </c>
      <c r="D88" s="110" t="s">
        <v>53</v>
      </c>
      <c r="E88" s="110" t="s">
        <v>49</v>
      </c>
      <c r="F88" s="110" t="s">
        <v>50</v>
      </c>
      <c r="G88" s="110" t="s">
        <v>126</v>
      </c>
      <c r="H88" s="110" t="s">
        <v>127</v>
      </c>
      <c r="I88" s="110" t="s">
        <v>128</v>
      </c>
      <c r="J88" s="110" t="s">
        <v>113</v>
      </c>
      <c r="K88" s="111" t="s">
        <v>129</v>
      </c>
      <c r="L88" s="108"/>
      <c r="M88" s="52" t="s">
        <v>3</v>
      </c>
      <c r="N88" s="53" t="s">
        <v>38</v>
      </c>
      <c r="O88" s="53" t="s">
        <v>130</v>
      </c>
      <c r="P88" s="53" t="s">
        <v>131</v>
      </c>
      <c r="Q88" s="53" t="s">
        <v>132</v>
      </c>
      <c r="R88" s="53" t="s">
        <v>133</v>
      </c>
      <c r="S88" s="53" t="s">
        <v>134</v>
      </c>
      <c r="T88" s="54" t="s">
        <v>135</v>
      </c>
    </row>
    <row r="89" spans="2:65" s="1" customFormat="1" ht="22.95" customHeight="1" x14ac:dyDescent="0.3">
      <c r="B89" s="29"/>
      <c r="C89" s="57" t="s">
        <v>136</v>
      </c>
      <c r="J89" s="112">
        <f>BK89</f>
        <v>32731</v>
      </c>
      <c r="L89" s="29"/>
      <c r="M89" s="55"/>
      <c r="N89" s="47"/>
      <c r="O89" s="47"/>
      <c r="P89" s="113">
        <f>P90+P126</f>
        <v>5.7459999999999996</v>
      </c>
      <c r="Q89" s="47"/>
      <c r="R89" s="113">
        <f>R90+R126</f>
        <v>0</v>
      </c>
      <c r="S89" s="47"/>
      <c r="T89" s="114">
        <f>T90+T126</f>
        <v>0</v>
      </c>
      <c r="AT89" s="17" t="s">
        <v>67</v>
      </c>
      <c r="AU89" s="17" t="s">
        <v>114</v>
      </c>
      <c r="BK89" s="115">
        <f>BK90+BK126</f>
        <v>32731</v>
      </c>
    </row>
    <row r="90" spans="2:65" s="11" customFormat="1" ht="25.95" customHeight="1" x14ac:dyDescent="0.25">
      <c r="B90" s="116"/>
      <c r="D90" s="117" t="s">
        <v>67</v>
      </c>
      <c r="E90" s="118" t="s">
        <v>137</v>
      </c>
      <c r="F90" s="118" t="s">
        <v>138</v>
      </c>
      <c r="J90" s="119">
        <f>BK90</f>
        <v>27731</v>
      </c>
      <c r="L90" s="116"/>
      <c r="M90" s="120"/>
      <c r="P90" s="121">
        <f>P91</f>
        <v>5.7459999999999996</v>
      </c>
      <c r="R90" s="121">
        <f>R91</f>
        <v>0</v>
      </c>
      <c r="T90" s="122">
        <f>T91</f>
        <v>0</v>
      </c>
      <c r="AR90" s="117" t="s">
        <v>75</v>
      </c>
      <c r="AT90" s="123" t="s">
        <v>67</v>
      </c>
      <c r="AU90" s="123" t="s">
        <v>68</v>
      </c>
      <c r="AY90" s="117" t="s">
        <v>139</v>
      </c>
      <c r="BK90" s="124">
        <f>BK91</f>
        <v>27731</v>
      </c>
    </row>
    <row r="91" spans="2:65" s="11" customFormat="1" ht="22.95" customHeight="1" x14ac:dyDescent="0.25">
      <c r="B91" s="116"/>
      <c r="D91" s="117" t="s">
        <v>67</v>
      </c>
      <c r="E91" s="125" t="s">
        <v>192</v>
      </c>
      <c r="F91" s="125" t="s">
        <v>506</v>
      </c>
      <c r="J91" s="126">
        <f>BK91</f>
        <v>27731</v>
      </c>
      <c r="L91" s="116"/>
      <c r="M91" s="120"/>
      <c r="P91" s="121">
        <f>SUM(P92:P125)</f>
        <v>5.7459999999999996</v>
      </c>
      <c r="R91" s="121">
        <f>SUM(R92:R125)</f>
        <v>0</v>
      </c>
      <c r="T91" s="122">
        <f>SUM(T92:T125)</f>
        <v>0</v>
      </c>
      <c r="AR91" s="117" t="s">
        <v>75</v>
      </c>
      <c r="AT91" s="123" t="s">
        <v>67</v>
      </c>
      <c r="AU91" s="123" t="s">
        <v>75</v>
      </c>
      <c r="AY91" s="117" t="s">
        <v>139</v>
      </c>
      <c r="BK91" s="124">
        <f>SUM(BK92:BK125)</f>
        <v>27731</v>
      </c>
    </row>
    <row r="92" spans="2:65" s="1" customFormat="1" ht="37.950000000000003" customHeight="1" x14ac:dyDescent="0.2">
      <c r="B92" s="127"/>
      <c r="C92" s="128" t="s">
        <v>75</v>
      </c>
      <c r="D92" s="128" t="s">
        <v>141</v>
      </c>
      <c r="E92" s="129" t="s">
        <v>653</v>
      </c>
      <c r="F92" s="130" t="s">
        <v>654</v>
      </c>
      <c r="G92" s="131" t="s">
        <v>425</v>
      </c>
      <c r="H92" s="132">
        <v>7</v>
      </c>
      <c r="I92" s="133">
        <v>8</v>
      </c>
      <c r="J92" s="133">
        <f>ROUND(I92*H92,2)</f>
        <v>56</v>
      </c>
      <c r="K92" s="130" t="s">
        <v>145</v>
      </c>
      <c r="L92" s="29"/>
      <c r="M92" s="134" t="s">
        <v>3</v>
      </c>
      <c r="N92" s="135" t="s">
        <v>39</v>
      </c>
      <c r="O92" s="136">
        <v>2.4E-2</v>
      </c>
      <c r="P92" s="136">
        <f>O92*H92</f>
        <v>0.16800000000000001</v>
      </c>
      <c r="Q92" s="136">
        <v>0</v>
      </c>
      <c r="R92" s="136">
        <f>Q92*H92</f>
        <v>0</v>
      </c>
      <c r="S92" s="136">
        <v>0</v>
      </c>
      <c r="T92" s="137">
        <f>S92*H92</f>
        <v>0</v>
      </c>
      <c r="AR92" s="138" t="s">
        <v>146</v>
      </c>
      <c r="AT92" s="138" t="s">
        <v>141</v>
      </c>
      <c r="AU92" s="138" t="s">
        <v>77</v>
      </c>
      <c r="AY92" s="17" t="s">
        <v>139</v>
      </c>
      <c r="BE92" s="139">
        <f>IF(N92="základní",J92,0)</f>
        <v>56</v>
      </c>
      <c r="BF92" s="139">
        <f>IF(N92="snížená",J92,0)</f>
        <v>0</v>
      </c>
      <c r="BG92" s="139">
        <f>IF(N92="zákl. přenesená",J92,0)</f>
        <v>0</v>
      </c>
      <c r="BH92" s="139">
        <f>IF(N92="sníž. přenesená",J92,0)</f>
        <v>0</v>
      </c>
      <c r="BI92" s="139">
        <f>IF(N92="nulová",J92,0)</f>
        <v>0</v>
      </c>
      <c r="BJ92" s="17" t="s">
        <v>75</v>
      </c>
      <c r="BK92" s="139">
        <f>ROUND(I92*H92,2)</f>
        <v>56</v>
      </c>
      <c r="BL92" s="17" t="s">
        <v>146</v>
      </c>
      <c r="BM92" s="138" t="s">
        <v>77</v>
      </c>
    </row>
    <row r="93" spans="2:65" s="1" customFormat="1" x14ac:dyDescent="0.2">
      <c r="B93" s="29"/>
      <c r="D93" s="140" t="s">
        <v>147</v>
      </c>
      <c r="F93" s="141" t="s">
        <v>655</v>
      </c>
      <c r="L93" s="29"/>
      <c r="M93" s="142"/>
      <c r="T93" s="49"/>
      <c r="AT93" s="17" t="s">
        <v>147</v>
      </c>
      <c r="AU93" s="17" t="s">
        <v>77</v>
      </c>
    </row>
    <row r="94" spans="2:65" s="1" customFormat="1" ht="24.15" customHeight="1" x14ac:dyDescent="0.2">
      <c r="B94" s="127"/>
      <c r="C94" s="128" t="s">
        <v>77</v>
      </c>
      <c r="D94" s="128" t="s">
        <v>141</v>
      </c>
      <c r="E94" s="129" t="s">
        <v>656</v>
      </c>
      <c r="F94" s="130" t="s">
        <v>657</v>
      </c>
      <c r="G94" s="131" t="s">
        <v>425</v>
      </c>
      <c r="H94" s="132">
        <v>7</v>
      </c>
      <c r="I94" s="133">
        <v>30</v>
      </c>
      <c r="J94" s="133">
        <f>ROUND(I94*H94,2)</f>
        <v>210</v>
      </c>
      <c r="K94" s="130" t="s">
        <v>145</v>
      </c>
      <c r="L94" s="29"/>
      <c r="M94" s="134" t="s">
        <v>3</v>
      </c>
      <c r="N94" s="135" t="s">
        <v>39</v>
      </c>
      <c r="O94" s="136">
        <v>0.09</v>
      </c>
      <c r="P94" s="136">
        <f>O94*H94</f>
        <v>0.63</v>
      </c>
      <c r="Q94" s="136">
        <v>0</v>
      </c>
      <c r="R94" s="136">
        <f>Q94*H94</f>
        <v>0</v>
      </c>
      <c r="S94" s="136">
        <v>0</v>
      </c>
      <c r="T94" s="137">
        <f>S94*H94</f>
        <v>0</v>
      </c>
      <c r="AR94" s="138" t="s">
        <v>146</v>
      </c>
      <c r="AT94" s="138" t="s">
        <v>141</v>
      </c>
      <c r="AU94" s="138" t="s">
        <v>77</v>
      </c>
      <c r="AY94" s="17" t="s">
        <v>139</v>
      </c>
      <c r="BE94" s="139">
        <f>IF(N94="základní",J94,0)</f>
        <v>210</v>
      </c>
      <c r="BF94" s="139">
        <f>IF(N94="snížená",J94,0)</f>
        <v>0</v>
      </c>
      <c r="BG94" s="139">
        <f>IF(N94="zákl. přenesená",J94,0)</f>
        <v>0</v>
      </c>
      <c r="BH94" s="139">
        <f>IF(N94="sníž. přenesená",J94,0)</f>
        <v>0</v>
      </c>
      <c r="BI94" s="139">
        <f>IF(N94="nulová",J94,0)</f>
        <v>0</v>
      </c>
      <c r="BJ94" s="17" t="s">
        <v>75</v>
      </c>
      <c r="BK94" s="139">
        <f>ROUND(I94*H94,2)</f>
        <v>210</v>
      </c>
      <c r="BL94" s="17" t="s">
        <v>146</v>
      </c>
      <c r="BM94" s="138" t="s">
        <v>146</v>
      </c>
    </row>
    <row r="95" spans="2:65" s="1" customFormat="1" x14ac:dyDescent="0.2">
      <c r="B95" s="29"/>
      <c r="D95" s="140" t="s">
        <v>147</v>
      </c>
      <c r="F95" s="141" t="s">
        <v>658</v>
      </c>
      <c r="L95" s="29"/>
      <c r="M95" s="142"/>
      <c r="T95" s="49"/>
      <c r="AT95" s="17" t="s">
        <v>147</v>
      </c>
      <c r="AU95" s="17" t="s">
        <v>77</v>
      </c>
    </row>
    <row r="96" spans="2:65" s="1" customFormat="1" ht="44.25" customHeight="1" x14ac:dyDescent="0.2">
      <c r="B96" s="127"/>
      <c r="C96" s="128" t="s">
        <v>157</v>
      </c>
      <c r="D96" s="128" t="s">
        <v>141</v>
      </c>
      <c r="E96" s="129" t="s">
        <v>659</v>
      </c>
      <c r="F96" s="130" t="s">
        <v>660</v>
      </c>
      <c r="G96" s="131" t="s">
        <v>425</v>
      </c>
      <c r="H96" s="132">
        <v>210</v>
      </c>
      <c r="I96" s="133">
        <v>15</v>
      </c>
      <c r="J96" s="133">
        <f>ROUND(I96*H96,2)</f>
        <v>3150</v>
      </c>
      <c r="K96" s="130" t="s">
        <v>145</v>
      </c>
      <c r="L96" s="29"/>
      <c r="M96" s="134" t="s">
        <v>3</v>
      </c>
      <c r="N96" s="135" t="s">
        <v>39</v>
      </c>
      <c r="O96" s="136">
        <v>0</v>
      </c>
      <c r="P96" s="136">
        <f>O96*H96</f>
        <v>0</v>
      </c>
      <c r="Q96" s="136">
        <v>0</v>
      </c>
      <c r="R96" s="136">
        <f>Q96*H96</f>
        <v>0</v>
      </c>
      <c r="S96" s="136">
        <v>0</v>
      </c>
      <c r="T96" s="137">
        <f>S96*H96</f>
        <v>0</v>
      </c>
      <c r="AR96" s="138" t="s">
        <v>146</v>
      </c>
      <c r="AT96" s="138" t="s">
        <v>141</v>
      </c>
      <c r="AU96" s="138" t="s">
        <v>77</v>
      </c>
      <c r="AY96" s="17" t="s">
        <v>139</v>
      </c>
      <c r="BE96" s="139">
        <f>IF(N96="základní",J96,0)</f>
        <v>3150</v>
      </c>
      <c r="BF96" s="139">
        <f>IF(N96="snížená",J96,0)</f>
        <v>0</v>
      </c>
      <c r="BG96" s="139">
        <f>IF(N96="zákl. přenesená",J96,0)</f>
        <v>0</v>
      </c>
      <c r="BH96" s="139">
        <f>IF(N96="sníž. přenesená",J96,0)</f>
        <v>0</v>
      </c>
      <c r="BI96" s="139">
        <f>IF(N96="nulová",J96,0)</f>
        <v>0</v>
      </c>
      <c r="BJ96" s="17" t="s">
        <v>75</v>
      </c>
      <c r="BK96" s="139">
        <f>ROUND(I96*H96,2)</f>
        <v>3150</v>
      </c>
      <c r="BL96" s="17" t="s">
        <v>146</v>
      </c>
      <c r="BM96" s="138" t="s">
        <v>160</v>
      </c>
    </row>
    <row r="97" spans="2:65" s="1" customFormat="1" x14ac:dyDescent="0.2">
      <c r="B97" s="29"/>
      <c r="D97" s="140" t="s">
        <v>147</v>
      </c>
      <c r="F97" s="141" t="s">
        <v>661</v>
      </c>
      <c r="L97" s="29"/>
      <c r="M97" s="142"/>
      <c r="T97" s="49"/>
      <c r="AT97" s="17" t="s">
        <v>147</v>
      </c>
      <c r="AU97" s="17" t="s">
        <v>77</v>
      </c>
    </row>
    <row r="98" spans="2:65" s="12" customFormat="1" x14ac:dyDescent="0.2">
      <c r="B98" s="143"/>
      <c r="D98" s="144" t="s">
        <v>149</v>
      </c>
      <c r="E98" s="145" t="s">
        <v>3</v>
      </c>
      <c r="F98" s="146" t="s">
        <v>838</v>
      </c>
      <c r="H98" s="147">
        <v>210</v>
      </c>
      <c r="L98" s="143"/>
      <c r="M98" s="148"/>
      <c r="T98" s="149"/>
      <c r="AT98" s="145" t="s">
        <v>149</v>
      </c>
      <c r="AU98" s="145" t="s">
        <v>77</v>
      </c>
      <c r="AV98" s="12" t="s">
        <v>77</v>
      </c>
      <c r="AW98" s="12" t="s">
        <v>30</v>
      </c>
      <c r="AX98" s="12" t="s">
        <v>68</v>
      </c>
      <c r="AY98" s="145" t="s">
        <v>139</v>
      </c>
    </row>
    <row r="99" spans="2:65" s="13" customFormat="1" x14ac:dyDescent="0.2">
      <c r="B99" s="150"/>
      <c r="D99" s="144" t="s">
        <v>149</v>
      </c>
      <c r="E99" s="151" t="s">
        <v>3</v>
      </c>
      <c r="F99" s="152" t="s">
        <v>151</v>
      </c>
      <c r="H99" s="153">
        <v>210</v>
      </c>
      <c r="L99" s="150"/>
      <c r="M99" s="154"/>
      <c r="T99" s="155"/>
      <c r="AT99" s="151" t="s">
        <v>149</v>
      </c>
      <c r="AU99" s="151" t="s">
        <v>77</v>
      </c>
      <c r="AV99" s="13" t="s">
        <v>146</v>
      </c>
      <c r="AW99" s="13" t="s">
        <v>30</v>
      </c>
      <c r="AX99" s="13" t="s">
        <v>75</v>
      </c>
      <c r="AY99" s="151" t="s">
        <v>139</v>
      </c>
    </row>
    <row r="100" spans="2:65" s="1" customFormat="1" ht="24.15" customHeight="1" x14ac:dyDescent="0.2">
      <c r="B100" s="127"/>
      <c r="C100" s="128" t="s">
        <v>146</v>
      </c>
      <c r="D100" s="128" t="s">
        <v>141</v>
      </c>
      <c r="E100" s="129" t="s">
        <v>663</v>
      </c>
      <c r="F100" s="130" t="s">
        <v>664</v>
      </c>
      <c r="G100" s="131" t="s">
        <v>425</v>
      </c>
      <c r="H100" s="132">
        <v>2</v>
      </c>
      <c r="I100" s="133">
        <v>30</v>
      </c>
      <c r="J100" s="133">
        <f>ROUND(I100*H100,2)</f>
        <v>60</v>
      </c>
      <c r="K100" s="130" t="s">
        <v>145</v>
      </c>
      <c r="L100" s="29"/>
      <c r="M100" s="134" t="s">
        <v>3</v>
      </c>
      <c r="N100" s="135" t="s">
        <v>39</v>
      </c>
      <c r="O100" s="136">
        <v>7.4999999999999997E-2</v>
      </c>
      <c r="P100" s="136">
        <f>O100*H100</f>
        <v>0.15</v>
      </c>
      <c r="Q100" s="136">
        <v>0</v>
      </c>
      <c r="R100" s="136">
        <f>Q100*H100</f>
        <v>0</v>
      </c>
      <c r="S100" s="136">
        <v>0</v>
      </c>
      <c r="T100" s="137">
        <f>S100*H100</f>
        <v>0</v>
      </c>
      <c r="AR100" s="138" t="s">
        <v>146</v>
      </c>
      <c r="AT100" s="138" t="s">
        <v>141</v>
      </c>
      <c r="AU100" s="138" t="s">
        <v>77</v>
      </c>
      <c r="AY100" s="17" t="s">
        <v>139</v>
      </c>
      <c r="BE100" s="139">
        <f>IF(N100="základní",J100,0)</f>
        <v>60</v>
      </c>
      <c r="BF100" s="139">
        <f>IF(N100="snížená",J100,0)</f>
        <v>0</v>
      </c>
      <c r="BG100" s="139">
        <f>IF(N100="zákl. přenesená",J100,0)</f>
        <v>0</v>
      </c>
      <c r="BH100" s="139">
        <f>IF(N100="sníž. přenesená",J100,0)</f>
        <v>0</v>
      </c>
      <c r="BI100" s="139">
        <f>IF(N100="nulová",J100,0)</f>
        <v>0</v>
      </c>
      <c r="BJ100" s="17" t="s">
        <v>75</v>
      </c>
      <c r="BK100" s="139">
        <f>ROUND(I100*H100,2)</f>
        <v>60</v>
      </c>
      <c r="BL100" s="17" t="s">
        <v>146</v>
      </c>
      <c r="BM100" s="138" t="s">
        <v>165</v>
      </c>
    </row>
    <row r="101" spans="2:65" s="1" customFormat="1" x14ac:dyDescent="0.2">
      <c r="B101" s="29"/>
      <c r="D101" s="140" t="s">
        <v>147</v>
      </c>
      <c r="F101" s="141" t="s">
        <v>665</v>
      </c>
      <c r="L101" s="29"/>
      <c r="M101" s="142"/>
      <c r="T101" s="49"/>
      <c r="AT101" s="17" t="s">
        <v>147</v>
      </c>
      <c r="AU101" s="17" t="s">
        <v>77</v>
      </c>
    </row>
    <row r="102" spans="2:65" s="1" customFormat="1" ht="37.950000000000003" customHeight="1" x14ac:dyDescent="0.2">
      <c r="B102" s="127"/>
      <c r="C102" s="128" t="s">
        <v>167</v>
      </c>
      <c r="D102" s="128" t="s">
        <v>141</v>
      </c>
      <c r="E102" s="129" t="s">
        <v>666</v>
      </c>
      <c r="F102" s="130" t="s">
        <v>667</v>
      </c>
      <c r="G102" s="131" t="s">
        <v>425</v>
      </c>
      <c r="H102" s="132">
        <v>3</v>
      </c>
      <c r="I102" s="133">
        <v>151</v>
      </c>
      <c r="J102" s="133">
        <f>ROUND(I102*H102,2)</f>
        <v>453</v>
      </c>
      <c r="K102" s="130" t="s">
        <v>145</v>
      </c>
      <c r="L102" s="29"/>
      <c r="M102" s="134" t="s">
        <v>3</v>
      </c>
      <c r="N102" s="135" t="s">
        <v>39</v>
      </c>
      <c r="O102" s="136">
        <v>0.45</v>
      </c>
      <c r="P102" s="136">
        <f>O102*H102</f>
        <v>1.35</v>
      </c>
      <c r="Q102" s="136">
        <v>0</v>
      </c>
      <c r="R102" s="136">
        <f>Q102*H102</f>
        <v>0</v>
      </c>
      <c r="S102" s="136">
        <v>0</v>
      </c>
      <c r="T102" s="137">
        <f>S102*H102</f>
        <v>0</v>
      </c>
      <c r="AR102" s="138" t="s">
        <v>146</v>
      </c>
      <c r="AT102" s="138" t="s">
        <v>141</v>
      </c>
      <c r="AU102" s="138" t="s">
        <v>77</v>
      </c>
      <c r="AY102" s="17" t="s">
        <v>139</v>
      </c>
      <c r="BE102" s="139">
        <f>IF(N102="základní",J102,0)</f>
        <v>453</v>
      </c>
      <c r="BF102" s="139">
        <f>IF(N102="snížená",J102,0)</f>
        <v>0</v>
      </c>
      <c r="BG102" s="139">
        <f>IF(N102="zákl. přenesená",J102,0)</f>
        <v>0</v>
      </c>
      <c r="BH102" s="139">
        <f>IF(N102="sníž. přenesená",J102,0)</f>
        <v>0</v>
      </c>
      <c r="BI102" s="139">
        <f>IF(N102="nulová",J102,0)</f>
        <v>0</v>
      </c>
      <c r="BJ102" s="17" t="s">
        <v>75</v>
      </c>
      <c r="BK102" s="139">
        <f>ROUND(I102*H102,2)</f>
        <v>453</v>
      </c>
      <c r="BL102" s="17" t="s">
        <v>146</v>
      </c>
      <c r="BM102" s="138" t="s">
        <v>170</v>
      </c>
    </row>
    <row r="103" spans="2:65" s="1" customFormat="1" x14ac:dyDescent="0.2">
      <c r="B103" s="29"/>
      <c r="D103" s="140" t="s">
        <v>147</v>
      </c>
      <c r="F103" s="141" t="s">
        <v>668</v>
      </c>
      <c r="L103" s="29"/>
      <c r="M103" s="142"/>
      <c r="T103" s="49"/>
      <c r="AT103" s="17" t="s">
        <v>147</v>
      </c>
      <c r="AU103" s="17" t="s">
        <v>77</v>
      </c>
    </row>
    <row r="104" spans="2:65" s="1" customFormat="1" ht="37.950000000000003" customHeight="1" x14ac:dyDescent="0.2">
      <c r="B104" s="127"/>
      <c r="C104" s="128" t="s">
        <v>160</v>
      </c>
      <c r="D104" s="128" t="s">
        <v>141</v>
      </c>
      <c r="E104" s="129" t="s">
        <v>669</v>
      </c>
      <c r="F104" s="130" t="s">
        <v>670</v>
      </c>
      <c r="G104" s="131" t="s">
        <v>425</v>
      </c>
      <c r="H104" s="132">
        <v>4</v>
      </c>
      <c r="I104" s="133">
        <v>234</v>
      </c>
      <c r="J104" s="133">
        <f>ROUND(I104*H104,2)</f>
        <v>936</v>
      </c>
      <c r="K104" s="130" t="s">
        <v>145</v>
      </c>
      <c r="L104" s="29"/>
      <c r="M104" s="134" t="s">
        <v>3</v>
      </c>
      <c r="N104" s="135" t="s">
        <v>39</v>
      </c>
      <c r="O104" s="136">
        <v>0.7</v>
      </c>
      <c r="P104" s="136">
        <f>O104*H104</f>
        <v>2.8</v>
      </c>
      <c r="Q104" s="136">
        <v>0</v>
      </c>
      <c r="R104" s="136">
        <f>Q104*H104</f>
        <v>0</v>
      </c>
      <c r="S104" s="136">
        <v>0</v>
      </c>
      <c r="T104" s="137">
        <f>S104*H104</f>
        <v>0</v>
      </c>
      <c r="AR104" s="138" t="s">
        <v>146</v>
      </c>
      <c r="AT104" s="138" t="s">
        <v>141</v>
      </c>
      <c r="AU104" s="138" t="s">
        <v>77</v>
      </c>
      <c r="AY104" s="17" t="s">
        <v>139</v>
      </c>
      <c r="BE104" s="139">
        <f>IF(N104="základní",J104,0)</f>
        <v>936</v>
      </c>
      <c r="BF104" s="139">
        <f>IF(N104="snížená",J104,0)</f>
        <v>0</v>
      </c>
      <c r="BG104" s="139">
        <f>IF(N104="zákl. přenesená",J104,0)</f>
        <v>0</v>
      </c>
      <c r="BH104" s="139">
        <f>IF(N104="sníž. přenesená",J104,0)</f>
        <v>0</v>
      </c>
      <c r="BI104" s="139">
        <f>IF(N104="nulová",J104,0)</f>
        <v>0</v>
      </c>
      <c r="BJ104" s="17" t="s">
        <v>75</v>
      </c>
      <c r="BK104" s="139">
        <f>ROUND(I104*H104,2)</f>
        <v>936</v>
      </c>
      <c r="BL104" s="17" t="s">
        <v>146</v>
      </c>
      <c r="BM104" s="138" t="s">
        <v>175</v>
      </c>
    </row>
    <row r="105" spans="2:65" s="1" customFormat="1" x14ac:dyDescent="0.2">
      <c r="B105" s="29"/>
      <c r="D105" s="140" t="s">
        <v>147</v>
      </c>
      <c r="F105" s="141" t="s">
        <v>671</v>
      </c>
      <c r="L105" s="29"/>
      <c r="M105" s="142"/>
      <c r="T105" s="49"/>
      <c r="AT105" s="17" t="s">
        <v>147</v>
      </c>
      <c r="AU105" s="17" t="s">
        <v>77</v>
      </c>
    </row>
    <row r="106" spans="2:65" s="1" customFormat="1" ht="49.2" customHeight="1" x14ac:dyDescent="0.2">
      <c r="B106" s="127"/>
      <c r="C106" s="128" t="s">
        <v>177</v>
      </c>
      <c r="D106" s="128" t="s">
        <v>141</v>
      </c>
      <c r="E106" s="129" t="s">
        <v>672</v>
      </c>
      <c r="F106" s="130" t="s">
        <v>673</v>
      </c>
      <c r="G106" s="131" t="s">
        <v>425</v>
      </c>
      <c r="H106" s="132">
        <v>60</v>
      </c>
      <c r="I106" s="133">
        <v>10</v>
      </c>
      <c r="J106" s="133">
        <f>ROUND(I106*H106,2)</f>
        <v>600</v>
      </c>
      <c r="K106" s="130" t="s">
        <v>145</v>
      </c>
      <c r="L106" s="29"/>
      <c r="M106" s="134" t="s">
        <v>3</v>
      </c>
      <c r="N106" s="135" t="s">
        <v>39</v>
      </c>
      <c r="O106" s="136">
        <v>0</v>
      </c>
      <c r="P106" s="136">
        <f>O106*H106</f>
        <v>0</v>
      </c>
      <c r="Q106" s="136">
        <v>0</v>
      </c>
      <c r="R106" s="136">
        <f>Q106*H106</f>
        <v>0</v>
      </c>
      <c r="S106" s="136">
        <v>0</v>
      </c>
      <c r="T106" s="137">
        <f>S106*H106</f>
        <v>0</v>
      </c>
      <c r="AR106" s="138" t="s">
        <v>146</v>
      </c>
      <c r="AT106" s="138" t="s">
        <v>141</v>
      </c>
      <c r="AU106" s="138" t="s">
        <v>77</v>
      </c>
      <c r="AY106" s="17" t="s">
        <v>139</v>
      </c>
      <c r="BE106" s="139">
        <f>IF(N106="základní",J106,0)</f>
        <v>600</v>
      </c>
      <c r="BF106" s="139">
        <f>IF(N106="snížená",J106,0)</f>
        <v>0</v>
      </c>
      <c r="BG106" s="139">
        <f>IF(N106="zákl. přenesená",J106,0)</f>
        <v>0</v>
      </c>
      <c r="BH106" s="139">
        <f>IF(N106="sníž. přenesená",J106,0)</f>
        <v>0</v>
      </c>
      <c r="BI106" s="139">
        <f>IF(N106="nulová",J106,0)</f>
        <v>0</v>
      </c>
      <c r="BJ106" s="17" t="s">
        <v>75</v>
      </c>
      <c r="BK106" s="139">
        <f>ROUND(I106*H106,2)</f>
        <v>600</v>
      </c>
      <c r="BL106" s="17" t="s">
        <v>146</v>
      </c>
      <c r="BM106" s="138" t="s">
        <v>181</v>
      </c>
    </row>
    <row r="107" spans="2:65" s="1" customFormat="1" x14ac:dyDescent="0.2">
      <c r="B107" s="29"/>
      <c r="D107" s="140" t="s">
        <v>147</v>
      </c>
      <c r="F107" s="141" t="s">
        <v>674</v>
      </c>
      <c r="L107" s="29"/>
      <c r="M107" s="142"/>
      <c r="T107" s="49"/>
      <c r="AT107" s="17" t="s">
        <v>147</v>
      </c>
      <c r="AU107" s="17" t="s">
        <v>77</v>
      </c>
    </row>
    <row r="108" spans="2:65" s="12" customFormat="1" x14ac:dyDescent="0.2">
      <c r="B108" s="143"/>
      <c r="D108" s="144" t="s">
        <v>149</v>
      </c>
      <c r="E108" s="145" t="s">
        <v>3</v>
      </c>
      <c r="F108" s="146" t="s">
        <v>675</v>
      </c>
      <c r="H108" s="147">
        <v>60</v>
      </c>
      <c r="L108" s="143"/>
      <c r="M108" s="148"/>
      <c r="T108" s="149"/>
      <c r="AT108" s="145" t="s">
        <v>149</v>
      </c>
      <c r="AU108" s="145" t="s">
        <v>77</v>
      </c>
      <c r="AV108" s="12" t="s">
        <v>77</v>
      </c>
      <c r="AW108" s="12" t="s">
        <v>30</v>
      </c>
      <c r="AX108" s="12" t="s">
        <v>68</v>
      </c>
      <c r="AY108" s="145" t="s">
        <v>139</v>
      </c>
    </row>
    <row r="109" spans="2:65" s="13" customFormat="1" x14ac:dyDescent="0.2">
      <c r="B109" s="150"/>
      <c r="D109" s="144" t="s">
        <v>149</v>
      </c>
      <c r="E109" s="151" t="s">
        <v>3</v>
      </c>
      <c r="F109" s="152" t="s">
        <v>151</v>
      </c>
      <c r="H109" s="153">
        <v>60</v>
      </c>
      <c r="L109" s="150"/>
      <c r="M109" s="154"/>
      <c r="T109" s="155"/>
      <c r="AT109" s="151" t="s">
        <v>149</v>
      </c>
      <c r="AU109" s="151" t="s">
        <v>77</v>
      </c>
      <c r="AV109" s="13" t="s">
        <v>146</v>
      </c>
      <c r="AW109" s="13" t="s">
        <v>30</v>
      </c>
      <c r="AX109" s="13" t="s">
        <v>75</v>
      </c>
      <c r="AY109" s="151" t="s">
        <v>139</v>
      </c>
    </row>
    <row r="110" spans="2:65" s="1" customFormat="1" ht="49.2" customHeight="1" x14ac:dyDescent="0.2">
      <c r="B110" s="127"/>
      <c r="C110" s="128" t="s">
        <v>165</v>
      </c>
      <c r="D110" s="128" t="s">
        <v>141</v>
      </c>
      <c r="E110" s="129" t="s">
        <v>676</v>
      </c>
      <c r="F110" s="130" t="s">
        <v>677</v>
      </c>
      <c r="G110" s="131" t="s">
        <v>425</v>
      </c>
      <c r="H110" s="132">
        <v>90</v>
      </c>
      <c r="I110" s="133">
        <v>105</v>
      </c>
      <c r="J110" s="133">
        <f>ROUND(I110*H110,2)</f>
        <v>9450</v>
      </c>
      <c r="K110" s="130" t="s">
        <v>145</v>
      </c>
      <c r="L110" s="29"/>
      <c r="M110" s="134" t="s">
        <v>3</v>
      </c>
      <c r="N110" s="135" t="s">
        <v>39</v>
      </c>
      <c r="O110" s="136">
        <v>0</v>
      </c>
      <c r="P110" s="136">
        <f>O110*H110</f>
        <v>0</v>
      </c>
      <c r="Q110" s="136">
        <v>0</v>
      </c>
      <c r="R110" s="136">
        <f>Q110*H110</f>
        <v>0</v>
      </c>
      <c r="S110" s="136">
        <v>0</v>
      </c>
      <c r="T110" s="137">
        <f>S110*H110</f>
        <v>0</v>
      </c>
      <c r="AR110" s="138" t="s">
        <v>146</v>
      </c>
      <c r="AT110" s="138" t="s">
        <v>141</v>
      </c>
      <c r="AU110" s="138" t="s">
        <v>77</v>
      </c>
      <c r="AY110" s="17" t="s">
        <v>139</v>
      </c>
      <c r="BE110" s="139">
        <f>IF(N110="základní",J110,0)</f>
        <v>9450</v>
      </c>
      <c r="BF110" s="139">
        <f>IF(N110="snížená",J110,0)</f>
        <v>0</v>
      </c>
      <c r="BG110" s="139">
        <f>IF(N110="zákl. přenesená",J110,0)</f>
        <v>0</v>
      </c>
      <c r="BH110" s="139">
        <f>IF(N110="sníž. přenesená",J110,0)</f>
        <v>0</v>
      </c>
      <c r="BI110" s="139">
        <f>IF(N110="nulová",J110,0)</f>
        <v>0</v>
      </c>
      <c r="BJ110" s="17" t="s">
        <v>75</v>
      </c>
      <c r="BK110" s="139">
        <f>ROUND(I110*H110,2)</f>
        <v>9450</v>
      </c>
      <c r="BL110" s="17" t="s">
        <v>146</v>
      </c>
      <c r="BM110" s="138" t="s">
        <v>230</v>
      </c>
    </row>
    <row r="111" spans="2:65" s="1" customFormat="1" x14ac:dyDescent="0.2">
      <c r="B111" s="29"/>
      <c r="D111" s="140" t="s">
        <v>147</v>
      </c>
      <c r="F111" s="141" t="s">
        <v>678</v>
      </c>
      <c r="L111" s="29"/>
      <c r="M111" s="142"/>
      <c r="T111" s="49"/>
      <c r="AT111" s="17" t="s">
        <v>147</v>
      </c>
      <c r="AU111" s="17" t="s">
        <v>77</v>
      </c>
    </row>
    <row r="112" spans="2:65" s="12" customFormat="1" x14ac:dyDescent="0.2">
      <c r="B112" s="143"/>
      <c r="D112" s="144" t="s">
        <v>149</v>
      </c>
      <c r="E112" s="145" t="s">
        <v>3</v>
      </c>
      <c r="F112" s="146" t="s">
        <v>839</v>
      </c>
      <c r="H112" s="147">
        <v>90</v>
      </c>
      <c r="L112" s="143"/>
      <c r="M112" s="148"/>
      <c r="T112" s="149"/>
      <c r="AT112" s="145" t="s">
        <v>149</v>
      </c>
      <c r="AU112" s="145" t="s">
        <v>77</v>
      </c>
      <c r="AV112" s="12" t="s">
        <v>77</v>
      </c>
      <c r="AW112" s="12" t="s">
        <v>30</v>
      </c>
      <c r="AX112" s="12" t="s">
        <v>68</v>
      </c>
      <c r="AY112" s="145" t="s">
        <v>139</v>
      </c>
    </row>
    <row r="113" spans="2:65" s="13" customFormat="1" x14ac:dyDescent="0.2">
      <c r="B113" s="150"/>
      <c r="D113" s="144" t="s">
        <v>149</v>
      </c>
      <c r="E113" s="151" t="s">
        <v>3</v>
      </c>
      <c r="F113" s="152" t="s">
        <v>151</v>
      </c>
      <c r="H113" s="153">
        <v>90</v>
      </c>
      <c r="L113" s="150"/>
      <c r="M113" s="154"/>
      <c r="T113" s="155"/>
      <c r="AT113" s="151" t="s">
        <v>149</v>
      </c>
      <c r="AU113" s="151" t="s">
        <v>77</v>
      </c>
      <c r="AV113" s="13" t="s">
        <v>146</v>
      </c>
      <c r="AW113" s="13" t="s">
        <v>30</v>
      </c>
      <c r="AX113" s="13" t="s">
        <v>75</v>
      </c>
      <c r="AY113" s="151" t="s">
        <v>139</v>
      </c>
    </row>
    <row r="114" spans="2:65" s="1" customFormat="1" ht="49.2" customHeight="1" x14ac:dyDescent="0.2">
      <c r="B114" s="127"/>
      <c r="C114" s="128" t="s">
        <v>192</v>
      </c>
      <c r="D114" s="128" t="s">
        <v>141</v>
      </c>
      <c r="E114" s="129" t="s">
        <v>679</v>
      </c>
      <c r="F114" s="130" t="s">
        <v>680</v>
      </c>
      <c r="G114" s="131" t="s">
        <v>425</v>
      </c>
      <c r="H114" s="132">
        <v>120</v>
      </c>
      <c r="I114" s="133">
        <v>85</v>
      </c>
      <c r="J114" s="133">
        <f>ROUND(I114*H114,2)</f>
        <v>10200</v>
      </c>
      <c r="K114" s="130" t="s">
        <v>145</v>
      </c>
      <c r="L114" s="29"/>
      <c r="M114" s="134" t="s">
        <v>3</v>
      </c>
      <c r="N114" s="135" t="s">
        <v>39</v>
      </c>
      <c r="O114" s="136">
        <v>0</v>
      </c>
      <c r="P114" s="136">
        <f>O114*H114</f>
        <v>0</v>
      </c>
      <c r="Q114" s="136">
        <v>0</v>
      </c>
      <c r="R114" s="136">
        <f>Q114*H114</f>
        <v>0</v>
      </c>
      <c r="S114" s="136">
        <v>0</v>
      </c>
      <c r="T114" s="137">
        <f>S114*H114</f>
        <v>0</v>
      </c>
      <c r="AR114" s="138" t="s">
        <v>146</v>
      </c>
      <c r="AT114" s="138" t="s">
        <v>141</v>
      </c>
      <c r="AU114" s="138" t="s">
        <v>77</v>
      </c>
      <c r="AY114" s="17" t="s">
        <v>139</v>
      </c>
      <c r="BE114" s="139">
        <f>IF(N114="základní",J114,0)</f>
        <v>10200</v>
      </c>
      <c r="BF114" s="139">
        <f>IF(N114="snížená",J114,0)</f>
        <v>0</v>
      </c>
      <c r="BG114" s="139">
        <f>IF(N114="zákl. přenesená",J114,0)</f>
        <v>0</v>
      </c>
      <c r="BH114" s="139">
        <f>IF(N114="sníž. přenesená",J114,0)</f>
        <v>0</v>
      </c>
      <c r="BI114" s="139">
        <f>IF(N114="nulová",J114,0)</f>
        <v>0</v>
      </c>
      <c r="BJ114" s="17" t="s">
        <v>75</v>
      </c>
      <c r="BK114" s="139">
        <f>ROUND(I114*H114,2)</f>
        <v>10200</v>
      </c>
      <c r="BL114" s="17" t="s">
        <v>146</v>
      </c>
      <c r="BM114" s="138" t="s">
        <v>186</v>
      </c>
    </row>
    <row r="115" spans="2:65" s="1" customFormat="1" x14ac:dyDescent="0.2">
      <c r="B115" s="29"/>
      <c r="D115" s="140" t="s">
        <v>147</v>
      </c>
      <c r="F115" s="141" t="s">
        <v>681</v>
      </c>
      <c r="L115" s="29"/>
      <c r="M115" s="142"/>
      <c r="T115" s="49"/>
      <c r="AT115" s="17" t="s">
        <v>147</v>
      </c>
      <c r="AU115" s="17" t="s">
        <v>77</v>
      </c>
    </row>
    <row r="116" spans="2:65" s="12" customFormat="1" x14ac:dyDescent="0.2">
      <c r="B116" s="143"/>
      <c r="D116" s="144" t="s">
        <v>149</v>
      </c>
      <c r="E116" s="145" t="s">
        <v>3</v>
      </c>
      <c r="F116" s="146" t="s">
        <v>840</v>
      </c>
      <c r="H116" s="147">
        <v>120</v>
      </c>
      <c r="L116" s="143"/>
      <c r="M116" s="148"/>
      <c r="T116" s="149"/>
      <c r="AT116" s="145" t="s">
        <v>149</v>
      </c>
      <c r="AU116" s="145" t="s">
        <v>77</v>
      </c>
      <c r="AV116" s="12" t="s">
        <v>77</v>
      </c>
      <c r="AW116" s="12" t="s">
        <v>30</v>
      </c>
      <c r="AX116" s="12" t="s">
        <v>68</v>
      </c>
      <c r="AY116" s="145" t="s">
        <v>139</v>
      </c>
    </row>
    <row r="117" spans="2:65" s="13" customFormat="1" x14ac:dyDescent="0.2">
      <c r="B117" s="150"/>
      <c r="D117" s="144" t="s">
        <v>149</v>
      </c>
      <c r="E117" s="151" t="s">
        <v>3</v>
      </c>
      <c r="F117" s="152" t="s">
        <v>151</v>
      </c>
      <c r="H117" s="153">
        <v>120</v>
      </c>
      <c r="L117" s="150"/>
      <c r="M117" s="154"/>
      <c r="T117" s="155"/>
      <c r="AT117" s="151" t="s">
        <v>149</v>
      </c>
      <c r="AU117" s="151" t="s">
        <v>77</v>
      </c>
      <c r="AV117" s="13" t="s">
        <v>146</v>
      </c>
      <c r="AW117" s="13" t="s">
        <v>30</v>
      </c>
      <c r="AX117" s="13" t="s">
        <v>75</v>
      </c>
      <c r="AY117" s="151" t="s">
        <v>139</v>
      </c>
    </row>
    <row r="118" spans="2:65" s="1" customFormat="1" ht="37.950000000000003" customHeight="1" x14ac:dyDescent="0.2">
      <c r="B118" s="127"/>
      <c r="C118" s="128" t="s">
        <v>170</v>
      </c>
      <c r="D118" s="128" t="s">
        <v>141</v>
      </c>
      <c r="E118" s="129" t="s">
        <v>682</v>
      </c>
      <c r="F118" s="130" t="s">
        <v>683</v>
      </c>
      <c r="G118" s="131" t="s">
        <v>425</v>
      </c>
      <c r="H118" s="132">
        <v>2</v>
      </c>
      <c r="I118" s="133">
        <v>60</v>
      </c>
      <c r="J118" s="133">
        <f>ROUND(I118*H118,2)</f>
        <v>120</v>
      </c>
      <c r="K118" s="130" t="s">
        <v>145</v>
      </c>
      <c r="L118" s="29"/>
      <c r="M118" s="134" t="s">
        <v>3</v>
      </c>
      <c r="N118" s="135" t="s">
        <v>39</v>
      </c>
      <c r="O118" s="136">
        <v>0.17399999999999999</v>
      </c>
      <c r="P118" s="136">
        <f>O118*H118</f>
        <v>0.34799999999999998</v>
      </c>
      <c r="Q118" s="136">
        <v>0</v>
      </c>
      <c r="R118" s="136">
        <f>Q118*H118</f>
        <v>0</v>
      </c>
      <c r="S118" s="136">
        <v>0</v>
      </c>
      <c r="T118" s="137">
        <f>S118*H118</f>
        <v>0</v>
      </c>
      <c r="AR118" s="138" t="s">
        <v>146</v>
      </c>
      <c r="AT118" s="138" t="s">
        <v>141</v>
      </c>
      <c r="AU118" s="138" t="s">
        <v>77</v>
      </c>
      <c r="AY118" s="17" t="s">
        <v>139</v>
      </c>
      <c r="BE118" s="139">
        <f>IF(N118="základní",J118,0)</f>
        <v>120</v>
      </c>
      <c r="BF118" s="139">
        <f>IF(N118="snížená",J118,0)</f>
        <v>0</v>
      </c>
      <c r="BG118" s="139">
        <f>IF(N118="zákl. přenesená",J118,0)</f>
        <v>0</v>
      </c>
      <c r="BH118" s="139">
        <f>IF(N118="sníž. přenesená",J118,0)</f>
        <v>0</v>
      </c>
      <c r="BI118" s="139">
        <f>IF(N118="nulová",J118,0)</f>
        <v>0</v>
      </c>
      <c r="BJ118" s="17" t="s">
        <v>75</v>
      </c>
      <c r="BK118" s="139">
        <f>ROUND(I118*H118,2)</f>
        <v>120</v>
      </c>
      <c r="BL118" s="17" t="s">
        <v>146</v>
      </c>
      <c r="BM118" s="138" t="s">
        <v>196</v>
      </c>
    </row>
    <row r="119" spans="2:65" s="1" customFormat="1" x14ac:dyDescent="0.2">
      <c r="B119" s="29"/>
      <c r="D119" s="140" t="s">
        <v>147</v>
      </c>
      <c r="F119" s="141" t="s">
        <v>684</v>
      </c>
      <c r="L119" s="29"/>
      <c r="M119" s="142"/>
      <c r="T119" s="49"/>
      <c r="AT119" s="17" t="s">
        <v>147</v>
      </c>
      <c r="AU119" s="17" t="s">
        <v>77</v>
      </c>
    </row>
    <row r="120" spans="2:65" s="1" customFormat="1" ht="37.950000000000003" customHeight="1" x14ac:dyDescent="0.2">
      <c r="B120" s="127"/>
      <c r="C120" s="128" t="s">
        <v>204</v>
      </c>
      <c r="D120" s="128" t="s">
        <v>141</v>
      </c>
      <c r="E120" s="129" t="s">
        <v>685</v>
      </c>
      <c r="F120" s="130" t="s">
        <v>686</v>
      </c>
      <c r="G120" s="131" t="s">
        <v>425</v>
      </c>
      <c r="H120" s="132">
        <v>2</v>
      </c>
      <c r="I120" s="133">
        <v>48</v>
      </c>
      <c r="J120" s="133">
        <f>ROUND(I120*H120,2)</f>
        <v>96</v>
      </c>
      <c r="K120" s="130" t="s">
        <v>145</v>
      </c>
      <c r="L120" s="29"/>
      <c r="M120" s="134" t="s">
        <v>3</v>
      </c>
      <c r="N120" s="135" t="s">
        <v>39</v>
      </c>
      <c r="O120" s="136">
        <v>0.15</v>
      </c>
      <c r="P120" s="136">
        <f>O120*H120</f>
        <v>0.3</v>
      </c>
      <c r="Q120" s="136">
        <v>0</v>
      </c>
      <c r="R120" s="136">
        <f>Q120*H120</f>
        <v>0</v>
      </c>
      <c r="S120" s="136">
        <v>0</v>
      </c>
      <c r="T120" s="137">
        <f>S120*H120</f>
        <v>0</v>
      </c>
      <c r="AR120" s="138" t="s">
        <v>146</v>
      </c>
      <c r="AT120" s="138" t="s">
        <v>141</v>
      </c>
      <c r="AU120" s="138" t="s">
        <v>77</v>
      </c>
      <c r="AY120" s="17" t="s">
        <v>139</v>
      </c>
      <c r="BE120" s="139">
        <f>IF(N120="základní",J120,0)</f>
        <v>96</v>
      </c>
      <c r="BF120" s="139">
        <f>IF(N120="snížená",J120,0)</f>
        <v>0</v>
      </c>
      <c r="BG120" s="139">
        <f>IF(N120="zákl. přenesená",J120,0)</f>
        <v>0</v>
      </c>
      <c r="BH120" s="139">
        <f>IF(N120="sníž. přenesená",J120,0)</f>
        <v>0</v>
      </c>
      <c r="BI120" s="139">
        <f>IF(N120="nulová",J120,0)</f>
        <v>0</v>
      </c>
      <c r="BJ120" s="17" t="s">
        <v>75</v>
      </c>
      <c r="BK120" s="139">
        <f>ROUND(I120*H120,2)</f>
        <v>96</v>
      </c>
      <c r="BL120" s="17" t="s">
        <v>146</v>
      </c>
      <c r="BM120" s="138" t="s">
        <v>200</v>
      </c>
    </row>
    <row r="121" spans="2:65" s="1" customFormat="1" x14ac:dyDescent="0.2">
      <c r="B121" s="29"/>
      <c r="D121" s="140" t="s">
        <v>147</v>
      </c>
      <c r="F121" s="141" t="s">
        <v>687</v>
      </c>
      <c r="L121" s="29"/>
      <c r="M121" s="142"/>
      <c r="T121" s="49"/>
      <c r="AT121" s="17" t="s">
        <v>147</v>
      </c>
      <c r="AU121" s="17" t="s">
        <v>77</v>
      </c>
    </row>
    <row r="122" spans="2:65" s="1" customFormat="1" ht="55.5" customHeight="1" x14ac:dyDescent="0.2">
      <c r="B122" s="127"/>
      <c r="C122" s="128" t="s">
        <v>175</v>
      </c>
      <c r="D122" s="128" t="s">
        <v>141</v>
      </c>
      <c r="E122" s="129" t="s">
        <v>688</v>
      </c>
      <c r="F122" s="130" t="s">
        <v>689</v>
      </c>
      <c r="G122" s="131" t="s">
        <v>425</v>
      </c>
      <c r="H122" s="132">
        <v>60</v>
      </c>
      <c r="I122" s="133">
        <v>40</v>
      </c>
      <c r="J122" s="133">
        <f>ROUND(I122*H122,2)</f>
        <v>2400</v>
      </c>
      <c r="K122" s="130" t="s">
        <v>145</v>
      </c>
      <c r="L122" s="29"/>
      <c r="M122" s="134" t="s">
        <v>3</v>
      </c>
      <c r="N122" s="135" t="s">
        <v>39</v>
      </c>
      <c r="O122" s="136">
        <v>0</v>
      </c>
      <c r="P122" s="136">
        <f>O122*H122</f>
        <v>0</v>
      </c>
      <c r="Q122" s="136">
        <v>0</v>
      </c>
      <c r="R122" s="136">
        <f>Q122*H122</f>
        <v>0</v>
      </c>
      <c r="S122" s="136">
        <v>0</v>
      </c>
      <c r="T122" s="137">
        <f>S122*H122</f>
        <v>0</v>
      </c>
      <c r="AR122" s="138" t="s">
        <v>146</v>
      </c>
      <c r="AT122" s="138" t="s">
        <v>141</v>
      </c>
      <c r="AU122" s="138" t="s">
        <v>77</v>
      </c>
      <c r="AY122" s="17" t="s">
        <v>139</v>
      </c>
      <c r="BE122" s="139">
        <f>IF(N122="základní",J122,0)</f>
        <v>2400</v>
      </c>
      <c r="BF122" s="139">
        <f>IF(N122="snížená",J122,0)</f>
        <v>0</v>
      </c>
      <c r="BG122" s="139">
        <f>IF(N122="zákl. přenesená",J122,0)</f>
        <v>0</v>
      </c>
      <c r="BH122" s="139">
        <f>IF(N122="sníž. přenesená",J122,0)</f>
        <v>0</v>
      </c>
      <c r="BI122" s="139">
        <f>IF(N122="nulová",J122,0)</f>
        <v>0</v>
      </c>
      <c r="BJ122" s="17" t="s">
        <v>75</v>
      </c>
      <c r="BK122" s="139">
        <f>ROUND(I122*H122,2)</f>
        <v>2400</v>
      </c>
      <c r="BL122" s="17" t="s">
        <v>146</v>
      </c>
      <c r="BM122" s="138" t="s">
        <v>272</v>
      </c>
    </row>
    <row r="123" spans="2:65" s="1" customFormat="1" x14ac:dyDescent="0.2">
      <c r="B123" s="29"/>
      <c r="D123" s="140" t="s">
        <v>147</v>
      </c>
      <c r="F123" s="141" t="s">
        <v>690</v>
      </c>
      <c r="L123" s="29"/>
      <c r="M123" s="142"/>
      <c r="T123" s="49"/>
      <c r="AT123" s="17" t="s">
        <v>147</v>
      </c>
      <c r="AU123" s="17" t="s">
        <v>77</v>
      </c>
    </row>
    <row r="124" spans="2:65" s="12" customFormat="1" x14ac:dyDescent="0.2">
      <c r="B124" s="143"/>
      <c r="D124" s="144" t="s">
        <v>149</v>
      </c>
      <c r="E124" s="145" t="s">
        <v>3</v>
      </c>
      <c r="F124" s="146" t="s">
        <v>675</v>
      </c>
      <c r="H124" s="147">
        <v>60</v>
      </c>
      <c r="L124" s="143"/>
      <c r="M124" s="148"/>
      <c r="T124" s="149"/>
      <c r="AT124" s="145" t="s">
        <v>149</v>
      </c>
      <c r="AU124" s="145" t="s">
        <v>77</v>
      </c>
      <c r="AV124" s="12" t="s">
        <v>77</v>
      </c>
      <c r="AW124" s="12" t="s">
        <v>30</v>
      </c>
      <c r="AX124" s="12" t="s">
        <v>68</v>
      </c>
      <c r="AY124" s="145" t="s">
        <v>139</v>
      </c>
    </row>
    <row r="125" spans="2:65" s="13" customFormat="1" x14ac:dyDescent="0.2">
      <c r="B125" s="150"/>
      <c r="D125" s="144" t="s">
        <v>149</v>
      </c>
      <c r="E125" s="151" t="s">
        <v>3</v>
      </c>
      <c r="F125" s="152" t="s">
        <v>151</v>
      </c>
      <c r="H125" s="153">
        <v>60</v>
      </c>
      <c r="L125" s="150"/>
      <c r="M125" s="154"/>
      <c r="T125" s="155"/>
      <c r="AT125" s="151" t="s">
        <v>149</v>
      </c>
      <c r="AU125" s="151" t="s">
        <v>77</v>
      </c>
      <c r="AV125" s="13" t="s">
        <v>146</v>
      </c>
      <c r="AW125" s="13" t="s">
        <v>30</v>
      </c>
      <c r="AX125" s="13" t="s">
        <v>75</v>
      </c>
      <c r="AY125" s="151" t="s">
        <v>139</v>
      </c>
    </row>
    <row r="126" spans="2:65" s="11" customFormat="1" ht="25.95" customHeight="1" x14ac:dyDescent="0.25">
      <c r="B126" s="116"/>
      <c r="D126" s="117" t="s">
        <v>67</v>
      </c>
      <c r="E126" s="118" t="s">
        <v>102</v>
      </c>
      <c r="F126" s="118" t="s">
        <v>691</v>
      </c>
      <c r="J126" s="119">
        <f>BK126</f>
        <v>5000</v>
      </c>
      <c r="L126" s="116"/>
      <c r="M126" s="120"/>
      <c r="P126" s="121">
        <f>P127</f>
        <v>0</v>
      </c>
      <c r="R126" s="121">
        <f>R127</f>
        <v>0</v>
      </c>
      <c r="T126" s="122">
        <f>T127</f>
        <v>0</v>
      </c>
      <c r="AR126" s="117" t="s">
        <v>167</v>
      </c>
      <c r="AT126" s="123" t="s">
        <v>67</v>
      </c>
      <c r="AU126" s="123" t="s">
        <v>68</v>
      </c>
      <c r="AY126" s="117" t="s">
        <v>139</v>
      </c>
      <c r="BK126" s="124">
        <f>BK127</f>
        <v>5000</v>
      </c>
    </row>
    <row r="127" spans="2:65" s="11" customFormat="1" ht="22.95" customHeight="1" x14ac:dyDescent="0.25">
      <c r="B127" s="116"/>
      <c r="D127" s="117" t="s">
        <v>67</v>
      </c>
      <c r="E127" s="125" t="s">
        <v>692</v>
      </c>
      <c r="F127" s="125" t="s">
        <v>693</v>
      </c>
      <c r="J127" s="126">
        <f>BK127</f>
        <v>5000</v>
      </c>
      <c r="L127" s="116"/>
      <c r="M127" s="120"/>
      <c r="P127" s="121">
        <f>SUM(P128:P129)</f>
        <v>0</v>
      </c>
      <c r="R127" s="121">
        <f>SUM(R128:R129)</f>
        <v>0</v>
      </c>
      <c r="T127" s="122">
        <f>SUM(T128:T129)</f>
        <v>0</v>
      </c>
      <c r="AR127" s="117" t="s">
        <v>167</v>
      </c>
      <c r="AT127" s="123" t="s">
        <v>67</v>
      </c>
      <c r="AU127" s="123" t="s">
        <v>75</v>
      </c>
      <c r="AY127" s="117" t="s">
        <v>139</v>
      </c>
      <c r="BK127" s="124">
        <f>SUM(BK128:BK129)</f>
        <v>5000</v>
      </c>
    </row>
    <row r="128" spans="2:65" s="1" customFormat="1" ht="16.5" customHeight="1" x14ac:dyDescent="0.2">
      <c r="B128" s="127"/>
      <c r="C128" s="128" t="s">
        <v>216</v>
      </c>
      <c r="D128" s="128" t="s">
        <v>141</v>
      </c>
      <c r="E128" s="129" t="s">
        <v>694</v>
      </c>
      <c r="F128" s="130" t="s">
        <v>695</v>
      </c>
      <c r="G128" s="131" t="s">
        <v>696</v>
      </c>
      <c r="H128" s="132">
        <v>1</v>
      </c>
      <c r="I128" s="133">
        <v>5000</v>
      </c>
      <c r="J128" s="133">
        <f>ROUND(I128*H128,2)</f>
        <v>5000</v>
      </c>
      <c r="K128" s="130" t="s">
        <v>145</v>
      </c>
      <c r="L128" s="29"/>
      <c r="M128" s="134" t="s">
        <v>3</v>
      </c>
      <c r="N128" s="135" t="s">
        <v>39</v>
      </c>
      <c r="O128" s="136">
        <v>0</v>
      </c>
      <c r="P128" s="136">
        <f>O128*H128</f>
        <v>0</v>
      </c>
      <c r="Q128" s="136">
        <v>0</v>
      </c>
      <c r="R128" s="136">
        <f>Q128*H128</f>
        <v>0</v>
      </c>
      <c r="S128" s="136">
        <v>0</v>
      </c>
      <c r="T128" s="137">
        <f>S128*H128</f>
        <v>0</v>
      </c>
      <c r="AR128" s="138" t="s">
        <v>146</v>
      </c>
      <c r="AT128" s="138" t="s">
        <v>141</v>
      </c>
      <c r="AU128" s="138" t="s">
        <v>77</v>
      </c>
      <c r="AY128" s="17" t="s">
        <v>139</v>
      </c>
      <c r="BE128" s="139">
        <f>IF(N128="základní",J128,0)</f>
        <v>5000</v>
      </c>
      <c r="BF128" s="139">
        <f>IF(N128="snížená",J128,0)</f>
        <v>0</v>
      </c>
      <c r="BG128" s="139">
        <f>IF(N128="zákl. přenesená",J128,0)</f>
        <v>0</v>
      </c>
      <c r="BH128" s="139">
        <f>IF(N128="sníž. přenesená",J128,0)</f>
        <v>0</v>
      </c>
      <c r="BI128" s="139">
        <f>IF(N128="nulová",J128,0)</f>
        <v>0</v>
      </c>
      <c r="BJ128" s="17" t="s">
        <v>75</v>
      </c>
      <c r="BK128" s="139">
        <f>ROUND(I128*H128,2)</f>
        <v>5000</v>
      </c>
      <c r="BL128" s="17" t="s">
        <v>146</v>
      </c>
      <c r="BM128" s="138" t="s">
        <v>207</v>
      </c>
    </row>
    <row r="129" spans="2:47" s="1" customFormat="1" x14ac:dyDescent="0.2">
      <c r="B129" s="29"/>
      <c r="D129" s="140" t="s">
        <v>147</v>
      </c>
      <c r="F129" s="141" t="s">
        <v>697</v>
      </c>
      <c r="L129" s="29"/>
      <c r="M129" s="170"/>
      <c r="N129" s="171"/>
      <c r="O129" s="171"/>
      <c r="P129" s="171"/>
      <c r="Q129" s="171"/>
      <c r="R129" s="171"/>
      <c r="S129" s="171"/>
      <c r="T129" s="172"/>
      <c r="AT129" s="17" t="s">
        <v>147</v>
      </c>
      <c r="AU129" s="17" t="s">
        <v>77</v>
      </c>
    </row>
    <row r="130" spans="2:47" s="1" customFormat="1" ht="6.9" customHeight="1" x14ac:dyDescent="0.2">
      <c r="B130" s="38"/>
      <c r="C130" s="39"/>
      <c r="D130" s="39"/>
      <c r="E130" s="39"/>
      <c r="F130" s="39"/>
      <c r="G130" s="39"/>
      <c r="H130" s="39"/>
      <c r="I130" s="39"/>
      <c r="J130" s="39"/>
      <c r="K130" s="39"/>
      <c r="L130" s="29"/>
    </row>
  </sheetData>
  <autoFilter ref="C88:K129"/>
  <mergeCells count="13">
    <mergeCell ref="E81:H81"/>
    <mergeCell ref="L2:V2"/>
    <mergeCell ref="E50:H50"/>
    <mergeCell ref="E52:H52"/>
    <mergeCell ref="E54:H54"/>
    <mergeCell ref="E77:H77"/>
    <mergeCell ref="E79:H79"/>
    <mergeCell ref="E7:H7"/>
    <mergeCell ref="E9:H9"/>
    <mergeCell ref="E11:H11"/>
    <mergeCell ref="E20:H20"/>
    <mergeCell ref="E29:H29"/>
    <mergeCell ref="V64:W64"/>
  </mergeCells>
  <hyperlinks>
    <hyperlink ref="F93" r:id="rId1"/>
    <hyperlink ref="F95" r:id="rId2"/>
    <hyperlink ref="F97" r:id="rId3"/>
    <hyperlink ref="F101" r:id="rId4"/>
    <hyperlink ref="F103" r:id="rId5"/>
    <hyperlink ref="F105" r:id="rId6"/>
    <hyperlink ref="F107" r:id="rId7"/>
    <hyperlink ref="F111" r:id="rId8"/>
    <hyperlink ref="F115" r:id="rId9"/>
    <hyperlink ref="F119" r:id="rId10"/>
    <hyperlink ref="F121" r:id="rId11"/>
    <hyperlink ref="F123" r:id="rId12"/>
    <hyperlink ref="F129" r:id="rId13"/>
  </hyperlinks>
  <pageMargins left="0.39374999999999999" right="0.39374999999999999" top="0.39374999999999999" bottom="0.39374999999999999" header="0" footer="0"/>
  <pageSetup paperSize="9" scale="76" fitToHeight="100" orientation="portrait" blackAndWhite="1" r:id="rId14"/>
  <headerFooter>
    <oddFooter>&amp;CStrana &amp;P z &amp;N</oddFooter>
  </headerFooter>
  <drawing r:id="rId1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H289"/>
  <sheetViews>
    <sheetView showGridLines="0" topLeftCell="D198" zoomScale="85" zoomScaleNormal="85" workbookViewId="0">
      <selection activeCell="I218" sqref="I218"/>
    </sheetView>
  </sheetViews>
  <sheetFormatPr defaultRowHeight="10.199999999999999" x14ac:dyDescent="0.2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5" customWidth="1"/>
    <col min="23" max="23" width="16.28515625" customWidth="1"/>
    <col min="24" max="24" width="11" customWidth="1"/>
    <col min="25" max="25" width="15" customWidth="1"/>
    <col min="26" max="26" width="16.28515625" customWidth="1"/>
    <col min="39" max="60" width="9.28515625" hidden="1"/>
  </cols>
  <sheetData>
    <row r="2" spans="2:41" ht="36.9" customHeight="1" x14ac:dyDescent="0.2">
      <c r="L2" s="439" t="s">
        <v>6</v>
      </c>
      <c r="M2" s="428"/>
      <c r="N2" s="428"/>
      <c r="O2" s="428"/>
      <c r="P2" s="428"/>
      <c r="Q2" s="428"/>
      <c r="R2" s="428"/>
      <c r="S2" s="428"/>
      <c r="T2" s="428"/>
      <c r="U2" s="428"/>
      <c r="AO2" s="17" t="s">
        <v>98</v>
      </c>
    </row>
    <row r="3" spans="2:41" ht="6.9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O3" s="17" t="s">
        <v>77</v>
      </c>
    </row>
    <row r="4" spans="2:41" ht="24.9" customHeight="1" x14ac:dyDescent="0.2">
      <c r="B4" s="20"/>
      <c r="D4" s="21" t="s">
        <v>106</v>
      </c>
      <c r="L4" s="20"/>
      <c r="M4" s="86" t="s">
        <v>11</v>
      </c>
      <c r="AO4" s="17" t="s">
        <v>4</v>
      </c>
    </row>
    <row r="5" spans="2:41" ht="6.9" customHeight="1" x14ac:dyDescent="0.2">
      <c r="B5" s="20"/>
      <c r="L5" s="20"/>
    </row>
    <row r="6" spans="2:41" ht="12" customHeight="1" x14ac:dyDescent="0.2">
      <c r="B6" s="20"/>
      <c r="D6" s="26" t="s">
        <v>15</v>
      </c>
      <c r="L6" s="20"/>
    </row>
    <row r="7" spans="2:41" ht="16.5" customHeight="1" x14ac:dyDescent="0.2">
      <c r="B7" s="20"/>
      <c r="E7" s="453" t="str">
        <f>'Rekapitulace stavby'!K6</f>
        <v>Zlepšení dopravně-bezpečnostní situace v obci Cehnice</v>
      </c>
      <c r="F7" s="454"/>
      <c r="G7" s="454"/>
      <c r="H7" s="454"/>
      <c r="L7" s="20"/>
    </row>
    <row r="8" spans="2:41" ht="12" customHeight="1" x14ac:dyDescent="0.2">
      <c r="B8" s="20"/>
      <c r="D8" s="26" t="s">
        <v>107</v>
      </c>
      <c r="L8" s="20"/>
    </row>
    <row r="9" spans="2:41" s="1" customFormat="1" ht="16.5" customHeight="1" x14ac:dyDescent="0.2">
      <c r="B9" s="29"/>
      <c r="E9" s="453" t="s">
        <v>841</v>
      </c>
      <c r="F9" s="452"/>
      <c r="G9" s="452"/>
      <c r="H9" s="452"/>
      <c r="L9" s="29"/>
    </row>
    <row r="10" spans="2:41" s="1" customFormat="1" ht="12" customHeight="1" x14ac:dyDescent="0.2">
      <c r="B10" s="29"/>
      <c r="D10" s="26" t="s">
        <v>109</v>
      </c>
      <c r="L10" s="29"/>
    </row>
    <row r="11" spans="2:41" s="1" customFormat="1" ht="16.5" customHeight="1" x14ac:dyDescent="0.2">
      <c r="B11" s="29"/>
      <c r="E11" s="430" t="s">
        <v>842</v>
      </c>
      <c r="F11" s="452"/>
      <c r="G11" s="452"/>
      <c r="H11" s="452"/>
      <c r="L11" s="29"/>
    </row>
    <row r="12" spans="2:41" s="1" customFormat="1" x14ac:dyDescent="0.2">
      <c r="B12" s="29"/>
      <c r="L12" s="29"/>
    </row>
    <row r="13" spans="2:41" s="1" customFormat="1" ht="12" customHeight="1" x14ac:dyDescent="0.2">
      <c r="B13" s="29"/>
      <c r="D13" s="26" t="s">
        <v>17</v>
      </c>
      <c r="F13" s="24" t="s">
        <v>3</v>
      </c>
      <c r="I13" s="26" t="s">
        <v>18</v>
      </c>
      <c r="J13" s="24" t="s">
        <v>3</v>
      </c>
      <c r="L13" s="29"/>
    </row>
    <row r="14" spans="2:41" s="1" customFormat="1" ht="12" customHeight="1" x14ac:dyDescent="0.2">
      <c r="B14" s="29"/>
      <c r="D14" s="26" t="s">
        <v>19</v>
      </c>
      <c r="F14" s="24" t="s">
        <v>20</v>
      </c>
      <c r="I14" s="26" t="s">
        <v>21</v>
      </c>
      <c r="J14" s="46" t="str">
        <f>'Rekapitulace stavby'!AN8</f>
        <v>23. 5. 2023</v>
      </c>
      <c r="L14" s="29"/>
    </row>
    <row r="15" spans="2:41" s="1" customFormat="1" ht="10.95" customHeight="1" x14ac:dyDescent="0.2">
      <c r="B15" s="29"/>
      <c r="L15" s="29"/>
    </row>
    <row r="16" spans="2:41" s="1" customFormat="1" ht="12" customHeight="1" x14ac:dyDescent="0.2">
      <c r="B16" s="29"/>
      <c r="D16" s="26" t="s">
        <v>23</v>
      </c>
      <c r="I16" s="26" t="s">
        <v>24</v>
      </c>
      <c r="J16" s="24" t="s">
        <v>3</v>
      </c>
      <c r="L16" s="29"/>
    </row>
    <row r="17" spans="2:12" s="1" customFormat="1" ht="18" customHeight="1" x14ac:dyDescent="0.2">
      <c r="B17" s="29"/>
      <c r="E17" s="24" t="s">
        <v>20</v>
      </c>
      <c r="I17" s="26" t="s">
        <v>25</v>
      </c>
      <c r="J17" s="24" t="s">
        <v>3</v>
      </c>
      <c r="L17" s="29"/>
    </row>
    <row r="18" spans="2:12" s="1" customFormat="1" ht="6.9" customHeight="1" x14ac:dyDescent="0.2">
      <c r="B18" s="29"/>
      <c r="L18" s="29"/>
    </row>
    <row r="19" spans="2:12" s="1" customFormat="1" ht="12" customHeight="1" x14ac:dyDescent="0.2">
      <c r="B19" s="29"/>
      <c r="D19" s="26" t="s">
        <v>26</v>
      </c>
      <c r="I19" s="26" t="s">
        <v>24</v>
      </c>
      <c r="J19" s="24" t="str">
        <f>'Rekapitulace stavby'!AN13</f>
        <v/>
      </c>
      <c r="L19" s="29"/>
    </row>
    <row r="20" spans="2:12" s="1" customFormat="1" ht="18" customHeight="1" x14ac:dyDescent="0.2">
      <c r="B20" s="29"/>
      <c r="E20" s="427" t="str">
        <f>'Rekapitulace stavby'!E14</f>
        <v xml:space="preserve"> </v>
      </c>
      <c r="F20" s="427"/>
      <c r="G20" s="427"/>
      <c r="H20" s="427"/>
      <c r="I20" s="26" t="s">
        <v>25</v>
      </c>
      <c r="J20" s="24" t="str">
        <f>'Rekapitulace stavby'!AN14</f>
        <v/>
      </c>
      <c r="L20" s="29"/>
    </row>
    <row r="21" spans="2:12" s="1" customFormat="1" ht="6.9" customHeight="1" x14ac:dyDescent="0.2">
      <c r="B21" s="29"/>
      <c r="L21" s="29"/>
    </row>
    <row r="22" spans="2:12" s="1" customFormat="1" ht="12" customHeight="1" x14ac:dyDescent="0.2">
      <c r="B22" s="29"/>
      <c r="D22" s="26" t="s">
        <v>28</v>
      </c>
      <c r="I22" s="26" t="s">
        <v>24</v>
      </c>
      <c r="J22" s="24" t="s">
        <v>3</v>
      </c>
      <c r="L22" s="29"/>
    </row>
    <row r="23" spans="2:12" s="1" customFormat="1" ht="18" customHeight="1" x14ac:dyDescent="0.2">
      <c r="B23" s="29"/>
      <c r="E23" s="24" t="s">
        <v>29</v>
      </c>
      <c r="I23" s="26" t="s">
        <v>25</v>
      </c>
      <c r="J23" s="24" t="s">
        <v>3</v>
      </c>
      <c r="L23" s="29"/>
    </row>
    <row r="24" spans="2:12" s="1" customFormat="1" ht="6.9" customHeight="1" x14ac:dyDescent="0.2">
      <c r="B24" s="29"/>
      <c r="L24" s="29"/>
    </row>
    <row r="25" spans="2:12" s="1" customFormat="1" ht="12" customHeight="1" x14ac:dyDescent="0.2">
      <c r="B25" s="29"/>
      <c r="D25" s="26" t="s">
        <v>31</v>
      </c>
      <c r="I25" s="26" t="s">
        <v>24</v>
      </c>
      <c r="J25" s="24" t="str">
        <f>IF('Rekapitulace stavby'!AN19="","",'Rekapitulace stavby'!AN19)</f>
        <v/>
      </c>
      <c r="L25" s="29"/>
    </row>
    <row r="26" spans="2:12" s="1" customFormat="1" ht="18" customHeight="1" x14ac:dyDescent="0.2">
      <c r="B26" s="29"/>
      <c r="E26" s="24" t="str">
        <f>IF('Rekapitulace stavby'!E20="","",'Rekapitulace stavby'!E20)</f>
        <v xml:space="preserve"> </v>
      </c>
      <c r="I26" s="26" t="s">
        <v>25</v>
      </c>
      <c r="J26" s="24" t="str">
        <f>IF('Rekapitulace stavby'!AN20="","",'Rekapitulace stavby'!AN20)</f>
        <v/>
      </c>
      <c r="L26" s="29"/>
    </row>
    <row r="27" spans="2:12" s="1" customFormat="1" ht="6.9" customHeight="1" x14ac:dyDescent="0.2">
      <c r="B27" s="29"/>
      <c r="L27" s="29"/>
    </row>
    <row r="28" spans="2:12" s="1" customFormat="1" ht="12" customHeight="1" x14ac:dyDescent="0.2">
      <c r="B28" s="29"/>
      <c r="D28" s="26" t="s">
        <v>32</v>
      </c>
      <c r="L28" s="29"/>
    </row>
    <row r="29" spans="2:12" s="7" customFormat="1" ht="71.25" customHeight="1" x14ac:dyDescent="0.2">
      <c r="B29" s="87"/>
      <c r="E29" s="436" t="s">
        <v>33</v>
      </c>
      <c r="F29" s="436"/>
      <c r="G29" s="436"/>
      <c r="H29" s="436"/>
      <c r="L29" s="87"/>
    </row>
    <row r="30" spans="2:12" s="1" customFormat="1" ht="6.9" customHeight="1" x14ac:dyDescent="0.2">
      <c r="B30" s="29"/>
      <c r="L30" s="29"/>
    </row>
    <row r="31" spans="2:12" s="1" customFormat="1" ht="6.9" customHeight="1" x14ac:dyDescent="0.2">
      <c r="B31" s="29"/>
      <c r="D31" s="47"/>
      <c r="E31" s="47"/>
      <c r="F31" s="47"/>
      <c r="G31" s="47"/>
      <c r="H31" s="47"/>
      <c r="I31" s="47"/>
      <c r="J31" s="47"/>
      <c r="K31" s="47"/>
      <c r="L31" s="29"/>
    </row>
    <row r="32" spans="2:12" s="1" customFormat="1" ht="25.35" customHeight="1" x14ac:dyDescent="0.2">
      <c r="B32" s="29"/>
      <c r="D32" s="88" t="s">
        <v>34</v>
      </c>
      <c r="J32" s="59">
        <f>ROUND(J93, 2)</f>
        <v>258331.01</v>
      </c>
      <c r="L32" s="29"/>
    </row>
    <row r="33" spans="2:12" s="1" customFormat="1" ht="6.9" customHeight="1" x14ac:dyDescent="0.2">
      <c r="B33" s="29"/>
      <c r="D33" s="47"/>
      <c r="E33" s="47"/>
      <c r="F33" s="47"/>
      <c r="G33" s="47"/>
      <c r="H33" s="47"/>
      <c r="I33" s="47"/>
      <c r="J33" s="47"/>
      <c r="K33" s="47"/>
      <c r="L33" s="29"/>
    </row>
    <row r="34" spans="2:12" s="1" customFormat="1" ht="14.4" customHeight="1" x14ac:dyDescent="0.2">
      <c r="B34" s="29"/>
      <c r="F34" s="32" t="s">
        <v>36</v>
      </c>
      <c r="I34" s="32" t="s">
        <v>35</v>
      </c>
      <c r="J34" s="32" t="s">
        <v>37</v>
      </c>
      <c r="L34" s="29"/>
    </row>
    <row r="35" spans="2:12" s="1" customFormat="1" ht="14.4" customHeight="1" x14ac:dyDescent="0.2">
      <c r="B35" s="29"/>
      <c r="D35" s="89" t="s">
        <v>38</v>
      </c>
      <c r="E35" s="26" t="s">
        <v>39</v>
      </c>
      <c r="F35" s="79">
        <f>ROUND((SUM(AZ93:AZ288)),  2)</f>
        <v>258331.01</v>
      </c>
      <c r="I35" s="90">
        <v>0.21</v>
      </c>
      <c r="J35" s="79">
        <f>ROUND(((SUM(AZ93:AZ288))*I35),  2)</f>
        <v>54249.51</v>
      </c>
      <c r="L35" s="29"/>
    </row>
    <row r="36" spans="2:12" s="1" customFormat="1" ht="14.4" customHeight="1" x14ac:dyDescent="0.2">
      <c r="B36" s="29"/>
      <c r="E36" s="26" t="s">
        <v>40</v>
      </c>
      <c r="F36" s="79">
        <f>ROUND((SUM(BA93:BA288)),  2)</f>
        <v>0</v>
      </c>
      <c r="I36" s="90">
        <v>0.15</v>
      </c>
      <c r="J36" s="79">
        <f>ROUND(((SUM(BA93:BA288))*I36),  2)</f>
        <v>0</v>
      </c>
      <c r="L36" s="29"/>
    </row>
    <row r="37" spans="2:12" s="1" customFormat="1" ht="14.4" hidden="1" customHeight="1" x14ac:dyDescent="0.2">
      <c r="B37" s="29"/>
      <c r="E37" s="26" t="s">
        <v>41</v>
      </c>
      <c r="F37" s="79">
        <f>ROUND((SUM(BB93:BB288)),  2)</f>
        <v>0</v>
      </c>
      <c r="I37" s="90">
        <v>0.21</v>
      </c>
      <c r="J37" s="79">
        <f>0</f>
        <v>0</v>
      </c>
      <c r="L37" s="29"/>
    </row>
    <row r="38" spans="2:12" s="1" customFormat="1" ht="14.4" hidden="1" customHeight="1" x14ac:dyDescent="0.2">
      <c r="B38" s="29"/>
      <c r="E38" s="26" t="s">
        <v>42</v>
      </c>
      <c r="F38" s="79">
        <f>ROUND((SUM(BC93:BC288)),  2)</f>
        <v>0</v>
      </c>
      <c r="I38" s="90">
        <v>0.15</v>
      </c>
      <c r="J38" s="79">
        <f>0</f>
        <v>0</v>
      </c>
      <c r="L38" s="29"/>
    </row>
    <row r="39" spans="2:12" s="1" customFormat="1" ht="14.4" hidden="1" customHeight="1" x14ac:dyDescent="0.2">
      <c r="B39" s="29"/>
      <c r="E39" s="26" t="s">
        <v>43</v>
      </c>
      <c r="F39" s="79">
        <f>ROUND((SUM(BD93:BD288)),  2)</f>
        <v>0</v>
      </c>
      <c r="I39" s="90">
        <v>0</v>
      </c>
      <c r="J39" s="79">
        <f>0</f>
        <v>0</v>
      </c>
      <c r="L39" s="29"/>
    </row>
    <row r="40" spans="2:12" s="1" customFormat="1" ht="6.9" customHeight="1" x14ac:dyDescent="0.2">
      <c r="B40" s="29"/>
      <c r="L40" s="29"/>
    </row>
    <row r="41" spans="2:12" s="1" customFormat="1" ht="25.35" customHeight="1" x14ac:dyDescent="0.2">
      <c r="B41" s="29"/>
      <c r="C41" s="91"/>
      <c r="D41" s="92" t="s">
        <v>44</v>
      </c>
      <c r="E41" s="50"/>
      <c r="F41" s="50"/>
      <c r="G41" s="93" t="s">
        <v>45</v>
      </c>
      <c r="H41" s="94" t="s">
        <v>46</v>
      </c>
      <c r="I41" s="50"/>
      <c r="J41" s="95">
        <f>SUM(J32:J39)</f>
        <v>312580.52</v>
      </c>
      <c r="K41" s="96"/>
      <c r="L41" s="29"/>
    </row>
    <row r="42" spans="2:12" s="1" customFormat="1" ht="14.4" customHeight="1" x14ac:dyDescent="0.2">
      <c r="B42" s="38"/>
      <c r="C42" s="39"/>
      <c r="D42" s="39"/>
      <c r="E42" s="39"/>
      <c r="F42" s="39"/>
      <c r="G42" s="39"/>
      <c r="H42" s="39"/>
      <c r="I42" s="39"/>
      <c r="J42" s="39"/>
      <c r="K42" s="39"/>
      <c r="L42" s="29"/>
    </row>
    <row r="46" spans="2:12" s="1" customFormat="1" ht="6.9" customHeight="1" x14ac:dyDescent="0.2"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29"/>
    </row>
    <row r="47" spans="2:12" s="1" customFormat="1" ht="24.9" customHeight="1" x14ac:dyDescent="0.2">
      <c r="B47" s="29"/>
      <c r="C47" s="21" t="s">
        <v>111</v>
      </c>
      <c r="L47" s="29"/>
    </row>
    <row r="48" spans="2:12" s="1" customFormat="1" ht="6.9" customHeight="1" x14ac:dyDescent="0.2">
      <c r="B48" s="29"/>
      <c r="L48" s="29"/>
    </row>
    <row r="49" spans="2:42" s="1" customFormat="1" ht="12" customHeight="1" x14ac:dyDescent="0.2">
      <c r="B49" s="29"/>
      <c r="C49" s="26" t="s">
        <v>15</v>
      </c>
      <c r="L49" s="29"/>
    </row>
    <row r="50" spans="2:42" s="1" customFormat="1" ht="16.5" customHeight="1" x14ac:dyDescent="0.2">
      <c r="B50" s="29"/>
      <c r="E50" s="453" t="str">
        <f>E7</f>
        <v>Zlepšení dopravně-bezpečnostní situace v obci Cehnice</v>
      </c>
      <c r="F50" s="454"/>
      <c r="G50" s="454"/>
      <c r="H50" s="454"/>
      <c r="L50" s="29"/>
    </row>
    <row r="51" spans="2:42" ht="12" customHeight="1" x14ac:dyDescent="0.2">
      <c r="B51" s="20"/>
      <c r="C51" s="26" t="s">
        <v>107</v>
      </c>
      <c r="L51" s="20"/>
    </row>
    <row r="52" spans="2:42" s="1" customFormat="1" ht="16.5" customHeight="1" x14ac:dyDescent="0.2">
      <c r="B52" s="29"/>
      <c r="E52" s="453" t="s">
        <v>841</v>
      </c>
      <c r="F52" s="452"/>
      <c r="G52" s="452"/>
      <c r="H52" s="452"/>
      <c r="L52" s="29"/>
    </row>
    <row r="53" spans="2:42" s="1" customFormat="1" ht="12" customHeight="1" x14ac:dyDescent="0.2">
      <c r="B53" s="29"/>
      <c r="C53" s="26" t="s">
        <v>109</v>
      </c>
      <c r="L53" s="29"/>
    </row>
    <row r="54" spans="2:42" s="1" customFormat="1" ht="16.5" customHeight="1" x14ac:dyDescent="0.2">
      <c r="B54" s="29"/>
      <c r="E54" s="430" t="str">
        <f>E11</f>
        <v>SO.01.4 - Komunikace - IV. etapa</v>
      </c>
      <c r="F54" s="452"/>
      <c r="G54" s="452"/>
      <c r="H54" s="452"/>
      <c r="L54" s="29"/>
    </row>
    <row r="55" spans="2:42" s="1" customFormat="1" ht="6.9" customHeight="1" x14ac:dyDescent="0.2">
      <c r="B55" s="29"/>
      <c r="L55" s="29"/>
    </row>
    <row r="56" spans="2:42" s="1" customFormat="1" ht="12" customHeight="1" x14ac:dyDescent="0.2">
      <c r="B56" s="29"/>
      <c r="C56" s="26" t="s">
        <v>19</v>
      </c>
      <c r="F56" s="24" t="str">
        <f>F14</f>
        <v>Obec Cehnice</v>
      </c>
      <c r="I56" s="26" t="s">
        <v>21</v>
      </c>
      <c r="J56" s="46" t="str">
        <f>IF(J14="","",J14)</f>
        <v>23. 5. 2023</v>
      </c>
      <c r="L56" s="29"/>
    </row>
    <row r="57" spans="2:42" s="1" customFormat="1" ht="6.9" customHeight="1" x14ac:dyDescent="0.2">
      <c r="B57" s="29"/>
      <c r="L57" s="29"/>
    </row>
    <row r="58" spans="2:42" s="1" customFormat="1" ht="15.15" customHeight="1" x14ac:dyDescent="0.2">
      <c r="B58" s="29"/>
      <c r="C58" s="26" t="s">
        <v>23</v>
      </c>
      <c r="F58" s="24" t="str">
        <f>E17</f>
        <v>Obec Cehnice</v>
      </c>
      <c r="I58" s="26" t="s">
        <v>28</v>
      </c>
      <c r="J58" s="27" t="str">
        <f>E23</f>
        <v>INVENTE s.r.o.</v>
      </c>
      <c r="L58" s="29"/>
    </row>
    <row r="59" spans="2:42" s="1" customFormat="1" ht="15.15" customHeight="1" x14ac:dyDescent="0.2">
      <c r="B59" s="29"/>
      <c r="C59" s="26" t="s">
        <v>26</v>
      </c>
      <c r="F59" s="24" t="str">
        <f>IF(E20="","",E20)</f>
        <v xml:space="preserve"> </v>
      </c>
      <c r="I59" s="26" t="s">
        <v>31</v>
      </c>
      <c r="J59" s="27" t="str">
        <f>E26</f>
        <v xml:space="preserve"> </v>
      </c>
      <c r="L59" s="29"/>
    </row>
    <row r="60" spans="2:42" s="1" customFormat="1" ht="10.35" customHeight="1" x14ac:dyDescent="0.2">
      <c r="B60" s="29"/>
      <c r="L60" s="29"/>
    </row>
    <row r="61" spans="2:42" s="1" customFormat="1" ht="29.25" customHeight="1" x14ac:dyDescent="0.2">
      <c r="B61" s="29"/>
      <c r="C61" s="97" t="s">
        <v>112</v>
      </c>
      <c r="D61" s="91"/>
      <c r="E61" s="91"/>
      <c r="F61" s="91"/>
      <c r="G61" s="91"/>
      <c r="H61" s="91"/>
      <c r="I61" s="91"/>
      <c r="J61" s="98" t="s">
        <v>113</v>
      </c>
      <c r="K61" s="91"/>
      <c r="L61" s="29"/>
    </row>
    <row r="62" spans="2:42" s="1" customFormat="1" ht="10.35" customHeight="1" x14ac:dyDescent="0.2">
      <c r="B62" s="29"/>
      <c r="L62" s="29"/>
    </row>
    <row r="63" spans="2:42" s="1" customFormat="1" ht="22.95" customHeight="1" x14ac:dyDescent="0.2">
      <c r="B63" s="29"/>
      <c r="C63" s="99" t="s">
        <v>66</v>
      </c>
      <c r="J63" s="59">
        <f>J93</f>
        <v>258331.00999999995</v>
      </c>
      <c r="L63" s="29"/>
      <c r="AP63" s="17" t="s">
        <v>114</v>
      </c>
    </row>
    <row r="64" spans="2:42" s="8" customFormat="1" ht="24.9" customHeight="1" x14ac:dyDescent="0.2">
      <c r="B64" s="100"/>
      <c r="D64" s="101" t="s">
        <v>115</v>
      </c>
      <c r="E64" s="102"/>
      <c r="F64" s="102"/>
      <c r="G64" s="102"/>
      <c r="H64" s="102"/>
      <c r="I64" s="102"/>
      <c r="J64" s="103">
        <f>J94</f>
        <v>258331.00999999995</v>
      </c>
      <c r="L64" s="100"/>
    </row>
    <row r="65" spans="2:12" s="9" customFormat="1" ht="19.95" customHeight="1" x14ac:dyDescent="0.2">
      <c r="B65" s="104"/>
      <c r="D65" s="105" t="s">
        <v>116</v>
      </c>
      <c r="E65" s="106"/>
      <c r="F65" s="106"/>
      <c r="G65" s="106"/>
      <c r="H65" s="106"/>
      <c r="I65" s="106"/>
      <c r="J65" s="107">
        <f>J95</f>
        <v>98813.01999999999</v>
      </c>
      <c r="L65" s="104"/>
    </row>
    <row r="66" spans="2:12" s="9" customFormat="1" ht="19.95" customHeight="1" x14ac:dyDescent="0.2">
      <c r="B66" s="104"/>
      <c r="D66" s="105" t="s">
        <v>118</v>
      </c>
      <c r="E66" s="106"/>
      <c r="F66" s="106"/>
      <c r="G66" s="106"/>
      <c r="H66" s="106"/>
      <c r="I66" s="106"/>
      <c r="J66" s="107">
        <f>J166</f>
        <v>2371.44</v>
      </c>
      <c r="L66" s="104"/>
    </row>
    <row r="67" spans="2:12" s="9" customFormat="1" ht="19.95" customHeight="1" x14ac:dyDescent="0.2">
      <c r="B67" s="104"/>
      <c r="D67" s="105" t="s">
        <v>119</v>
      </c>
      <c r="E67" s="106"/>
      <c r="F67" s="106"/>
      <c r="G67" s="106"/>
      <c r="H67" s="106"/>
      <c r="I67" s="106"/>
      <c r="J67" s="107">
        <f>J173</f>
        <v>70356.899999999994</v>
      </c>
      <c r="L67" s="104"/>
    </row>
    <row r="68" spans="2:12" s="9" customFormat="1" ht="19.95" customHeight="1" x14ac:dyDescent="0.2">
      <c r="B68" s="104"/>
      <c r="D68" s="105" t="s">
        <v>120</v>
      </c>
      <c r="E68" s="106"/>
      <c r="F68" s="106"/>
      <c r="G68" s="106"/>
      <c r="H68" s="106"/>
      <c r="I68" s="106"/>
      <c r="J68" s="107">
        <f>J214</f>
        <v>45677.17</v>
      </c>
      <c r="L68" s="104"/>
    </row>
    <row r="69" spans="2:12" s="9" customFormat="1" ht="19.95" customHeight="1" x14ac:dyDescent="0.2">
      <c r="B69" s="104"/>
      <c r="D69" s="105" t="s">
        <v>121</v>
      </c>
      <c r="E69" s="106"/>
      <c r="F69" s="106"/>
      <c r="G69" s="106"/>
      <c r="H69" s="106"/>
      <c r="I69" s="106"/>
      <c r="J69" s="107">
        <f>J237</f>
        <v>22789.8</v>
      </c>
      <c r="L69" s="104"/>
    </row>
    <row r="70" spans="2:12" s="9" customFormat="1" ht="19.95" customHeight="1" x14ac:dyDescent="0.2">
      <c r="B70" s="104"/>
      <c r="D70" s="105" t="s">
        <v>122</v>
      </c>
      <c r="E70" s="106"/>
      <c r="F70" s="106"/>
      <c r="G70" s="106"/>
      <c r="H70" s="106"/>
      <c r="I70" s="106"/>
      <c r="J70" s="107">
        <f>J278</f>
        <v>15551.18</v>
      </c>
      <c r="L70" s="104"/>
    </row>
    <row r="71" spans="2:12" s="9" customFormat="1" ht="19.95" customHeight="1" x14ac:dyDescent="0.2">
      <c r="B71" s="104"/>
      <c r="D71" s="105" t="s">
        <v>123</v>
      </c>
      <c r="E71" s="106"/>
      <c r="F71" s="106"/>
      <c r="G71" s="106"/>
      <c r="H71" s="106"/>
      <c r="I71" s="106"/>
      <c r="J71" s="107">
        <f>J286</f>
        <v>2771.5</v>
      </c>
      <c r="L71" s="104"/>
    </row>
    <row r="72" spans="2:12" s="1" customFormat="1" ht="21.75" customHeight="1" x14ac:dyDescent="0.2">
      <c r="B72" s="29"/>
      <c r="L72" s="29"/>
    </row>
    <row r="73" spans="2:12" s="1" customFormat="1" ht="6.9" customHeight="1" x14ac:dyDescent="0.2">
      <c r="B73" s="38"/>
      <c r="C73" s="39"/>
      <c r="D73" s="39"/>
      <c r="E73" s="39"/>
      <c r="F73" s="39"/>
      <c r="G73" s="39"/>
      <c r="H73" s="39"/>
      <c r="I73" s="39"/>
      <c r="J73" s="39"/>
      <c r="K73" s="39"/>
      <c r="L73" s="29"/>
    </row>
    <row r="77" spans="2:12" s="1" customFormat="1" ht="6.9" customHeight="1" x14ac:dyDescent="0.2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9"/>
    </row>
    <row r="78" spans="2:12" s="1" customFormat="1" ht="24.9" customHeight="1" x14ac:dyDescent="0.2">
      <c r="B78" s="29"/>
      <c r="C78" s="21" t="s">
        <v>124</v>
      </c>
      <c r="L78" s="29"/>
    </row>
    <row r="79" spans="2:12" s="1" customFormat="1" ht="6.9" customHeight="1" x14ac:dyDescent="0.2">
      <c r="B79" s="29"/>
      <c r="L79" s="29"/>
    </row>
    <row r="80" spans="2:12" s="1" customFormat="1" ht="12" customHeight="1" x14ac:dyDescent="0.2">
      <c r="B80" s="29"/>
      <c r="C80" s="26" t="s">
        <v>15</v>
      </c>
      <c r="L80" s="29"/>
    </row>
    <row r="81" spans="2:60" s="1" customFormat="1" ht="16.5" customHeight="1" x14ac:dyDescent="0.2">
      <c r="B81" s="29"/>
      <c r="E81" s="453" t="str">
        <f>E7</f>
        <v>Zlepšení dopravně-bezpečnostní situace v obci Cehnice</v>
      </c>
      <c r="F81" s="454"/>
      <c r="G81" s="454"/>
      <c r="H81" s="454"/>
      <c r="L81" s="29"/>
    </row>
    <row r="82" spans="2:60" ht="12" customHeight="1" x14ac:dyDescent="0.2">
      <c r="B82" s="20"/>
      <c r="C82" s="26" t="s">
        <v>107</v>
      </c>
      <c r="L82" s="20"/>
    </row>
    <row r="83" spans="2:60" s="1" customFormat="1" ht="16.5" customHeight="1" x14ac:dyDescent="0.2">
      <c r="B83" s="29"/>
      <c r="E83" s="453" t="s">
        <v>841</v>
      </c>
      <c r="F83" s="452"/>
      <c r="G83" s="452"/>
      <c r="H83" s="452"/>
      <c r="L83" s="29"/>
    </row>
    <row r="84" spans="2:60" s="1" customFormat="1" ht="12" customHeight="1" x14ac:dyDescent="0.2">
      <c r="B84" s="29"/>
      <c r="C84" s="26" t="s">
        <v>109</v>
      </c>
      <c r="L84" s="29"/>
    </row>
    <row r="85" spans="2:60" s="1" customFormat="1" ht="16.5" customHeight="1" x14ac:dyDescent="0.2">
      <c r="B85" s="29"/>
      <c r="E85" s="430" t="str">
        <f>E11</f>
        <v>SO.01.4 - Komunikace - IV. etapa</v>
      </c>
      <c r="F85" s="452"/>
      <c r="G85" s="452"/>
      <c r="H85" s="452"/>
      <c r="L85" s="29"/>
    </row>
    <row r="86" spans="2:60" s="1" customFormat="1" ht="6.9" customHeight="1" x14ac:dyDescent="0.2">
      <c r="B86" s="29"/>
      <c r="L86" s="29"/>
    </row>
    <row r="87" spans="2:60" s="1" customFormat="1" ht="12" customHeight="1" x14ac:dyDescent="0.2">
      <c r="B87" s="29"/>
      <c r="C87" s="26" t="s">
        <v>19</v>
      </c>
      <c r="F87" s="24" t="str">
        <f>F14</f>
        <v>Obec Cehnice</v>
      </c>
      <c r="I87" s="26" t="s">
        <v>21</v>
      </c>
      <c r="J87" s="46" t="str">
        <f>IF(J14="","",J14)</f>
        <v>23. 5. 2023</v>
      </c>
      <c r="L87" s="29"/>
    </row>
    <row r="88" spans="2:60" s="1" customFormat="1" ht="6.9" customHeight="1" x14ac:dyDescent="0.2">
      <c r="B88" s="29"/>
      <c r="L88" s="29"/>
    </row>
    <row r="89" spans="2:60" s="1" customFormat="1" ht="15.15" customHeight="1" x14ac:dyDescent="0.2">
      <c r="B89" s="29"/>
      <c r="C89" s="26" t="s">
        <v>23</v>
      </c>
      <c r="F89" s="24" t="str">
        <f>E17</f>
        <v>Obec Cehnice</v>
      </c>
      <c r="I89" s="26" t="s">
        <v>28</v>
      </c>
      <c r="J89" s="27" t="str">
        <f>E23</f>
        <v>INVENTE s.r.o.</v>
      </c>
      <c r="L89" s="29"/>
    </row>
    <row r="90" spans="2:60" s="1" customFormat="1" ht="15.15" customHeight="1" x14ac:dyDescent="0.2">
      <c r="B90" s="29"/>
      <c r="C90" s="26" t="s">
        <v>26</v>
      </c>
      <c r="F90" s="24" t="str">
        <f>IF(E20="","",E20)</f>
        <v xml:space="preserve"> </v>
      </c>
      <c r="I90" s="26" t="s">
        <v>31</v>
      </c>
      <c r="J90" s="27" t="str">
        <f>E26</f>
        <v xml:space="preserve"> </v>
      </c>
      <c r="L90" s="29"/>
    </row>
    <row r="91" spans="2:60" s="1" customFormat="1" ht="10.35" customHeight="1" x14ac:dyDescent="0.2">
      <c r="B91" s="29"/>
      <c r="L91" s="29"/>
    </row>
    <row r="92" spans="2:60" s="10" customFormat="1" ht="29.25" customHeight="1" x14ac:dyDescent="0.2">
      <c r="B92" s="108"/>
      <c r="C92" s="109" t="s">
        <v>125</v>
      </c>
      <c r="D92" s="110" t="s">
        <v>53</v>
      </c>
      <c r="E92" s="110" t="s">
        <v>49</v>
      </c>
      <c r="F92" s="110" t="s">
        <v>50</v>
      </c>
      <c r="G92" s="110" t="s">
        <v>126</v>
      </c>
      <c r="H92" s="110" t="s">
        <v>127</v>
      </c>
      <c r="I92" s="110" t="s">
        <v>128</v>
      </c>
      <c r="J92" s="110" t="s">
        <v>113</v>
      </c>
      <c r="K92" s="111" t="s">
        <v>129</v>
      </c>
      <c r="L92" s="108"/>
      <c r="M92" s="52" t="s">
        <v>3</v>
      </c>
      <c r="N92" s="53" t="s">
        <v>38</v>
      </c>
      <c r="O92" s="53" t="s">
        <v>130</v>
      </c>
      <c r="P92" s="53" t="s">
        <v>131</v>
      </c>
      <c r="Q92" s="53" t="s">
        <v>132</v>
      </c>
      <c r="R92" s="53" t="s">
        <v>133</v>
      </c>
      <c r="S92" s="53" t="s">
        <v>134</v>
      </c>
      <c r="T92" s="54" t="s">
        <v>135</v>
      </c>
    </row>
    <row r="93" spans="2:60" s="1" customFormat="1" ht="22.95" customHeight="1" x14ac:dyDescent="0.3">
      <c r="B93" s="29"/>
      <c r="C93" s="57" t="s">
        <v>136</v>
      </c>
      <c r="J93" s="112">
        <f>BF93</f>
        <v>258331.00999999995</v>
      </c>
      <c r="L93" s="29"/>
      <c r="M93" s="55"/>
      <c r="N93" s="47"/>
      <c r="O93" s="47"/>
      <c r="P93" s="113">
        <f>P94</f>
        <v>227.93606399999996</v>
      </c>
      <c r="Q93" s="47"/>
      <c r="R93" s="113">
        <f>R94</f>
        <v>69.244326319999999</v>
      </c>
      <c r="S93" s="47"/>
      <c r="T93" s="114">
        <f>T94</f>
        <v>3.4327199999999998</v>
      </c>
      <c r="AO93" s="17" t="s">
        <v>67</v>
      </c>
      <c r="AP93" s="17" t="s">
        <v>114</v>
      </c>
      <c r="BF93" s="115">
        <f>BF94</f>
        <v>258331.00999999995</v>
      </c>
    </row>
    <row r="94" spans="2:60" s="11" customFormat="1" ht="25.95" customHeight="1" x14ac:dyDescent="0.25">
      <c r="B94" s="116"/>
      <c r="D94" s="117" t="s">
        <v>67</v>
      </c>
      <c r="E94" s="118" t="s">
        <v>137</v>
      </c>
      <c r="F94" s="118" t="s">
        <v>138</v>
      </c>
      <c r="J94" s="119">
        <f>BF94</f>
        <v>258331.00999999995</v>
      </c>
      <c r="L94" s="116"/>
      <c r="M94" s="120"/>
      <c r="P94" s="121">
        <f>P95+P166+P173+P214+P237+P278+P286</f>
        <v>227.93606399999996</v>
      </c>
      <c r="R94" s="121">
        <f>R95+R166+R173+R214+R237+R278+R286</f>
        <v>69.244326319999999</v>
      </c>
      <c r="T94" s="122">
        <f>T95+T166+T173+T214+T237+T278+T286</f>
        <v>3.4327199999999998</v>
      </c>
      <c r="AM94" s="117" t="s">
        <v>75</v>
      </c>
      <c r="AO94" s="123" t="s">
        <v>67</v>
      </c>
      <c r="AP94" s="123" t="s">
        <v>68</v>
      </c>
      <c r="AT94" s="117" t="s">
        <v>139</v>
      </c>
      <c r="BF94" s="124">
        <f>BF95+BF166+BF173+BF214+BF237+BF278+BF286</f>
        <v>258331.00999999995</v>
      </c>
    </row>
    <row r="95" spans="2:60" s="11" customFormat="1" ht="22.95" customHeight="1" x14ac:dyDescent="0.25">
      <c r="B95" s="116"/>
      <c r="D95" s="117" t="s">
        <v>67</v>
      </c>
      <c r="E95" s="125" t="s">
        <v>75</v>
      </c>
      <c r="F95" s="125" t="s">
        <v>140</v>
      </c>
      <c r="J95" s="126">
        <f>BF95</f>
        <v>98813.01999999999</v>
      </c>
      <c r="L95" s="116"/>
      <c r="M95" s="120"/>
      <c r="P95" s="121">
        <f>SUM(P96:P165)</f>
        <v>134.04178099999999</v>
      </c>
      <c r="R95" s="121">
        <f>SUM(R96:R165)</f>
        <v>6.8938289999999993</v>
      </c>
      <c r="T95" s="122">
        <f>SUM(T96:T165)</f>
        <v>2.0499999999999998</v>
      </c>
      <c r="AM95" s="117" t="s">
        <v>75</v>
      </c>
      <c r="AO95" s="123" t="s">
        <v>67</v>
      </c>
      <c r="AP95" s="123" t="s">
        <v>75</v>
      </c>
      <c r="AT95" s="117" t="s">
        <v>139</v>
      </c>
      <c r="BF95" s="124">
        <f>SUM(BF96:BF165)</f>
        <v>98813.01999999999</v>
      </c>
    </row>
    <row r="96" spans="2:60" s="1" customFormat="1" ht="62.7" customHeight="1" x14ac:dyDescent="0.2">
      <c r="B96" s="127"/>
      <c r="C96" s="128" t="s">
        <v>75</v>
      </c>
      <c r="D96" s="128" t="s">
        <v>141</v>
      </c>
      <c r="E96" s="129" t="s">
        <v>142</v>
      </c>
      <c r="F96" s="130" t="s">
        <v>143</v>
      </c>
      <c r="G96" s="131" t="s">
        <v>144</v>
      </c>
      <c r="H96" s="132">
        <v>0</v>
      </c>
      <c r="I96" s="133">
        <v>79</v>
      </c>
      <c r="J96" s="133">
        <f>ROUND(I96*H96,2)</f>
        <v>0</v>
      </c>
      <c r="K96" s="130" t="s">
        <v>145</v>
      </c>
      <c r="L96" s="29"/>
      <c r="M96" s="134" t="s">
        <v>3</v>
      </c>
      <c r="N96" s="135" t="s">
        <v>39</v>
      </c>
      <c r="O96" s="136">
        <v>0.27200000000000002</v>
      </c>
      <c r="P96" s="136">
        <f>O96*H96</f>
        <v>0</v>
      </c>
      <c r="Q96" s="136">
        <v>0</v>
      </c>
      <c r="R96" s="136">
        <f>Q96*H96</f>
        <v>0</v>
      </c>
      <c r="S96" s="136">
        <v>0.26</v>
      </c>
      <c r="T96" s="137">
        <f>S96*H96</f>
        <v>0</v>
      </c>
      <c r="AM96" s="138" t="s">
        <v>146</v>
      </c>
      <c r="AO96" s="138" t="s">
        <v>141</v>
      </c>
      <c r="AP96" s="138" t="s">
        <v>77</v>
      </c>
      <c r="AT96" s="17" t="s">
        <v>139</v>
      </c>
      <c r="AZ96" s="139">
        <f>IF(N96="základní",J96,0)</f>
        <v>0</v>
      </c>
      <c r="BA96" s="139">
        <f>IF(N96="snížená",J96,0)</f>
        <v>0</v>
      </c>
      <c r="BB96" s="139">
        <f>IF(N96="zákl. přenesená",J96,0)</f>
        <v>0</v>
      </c>
      <c r="BC96" s="139">
        <f>IF(N96="sníž. přenesená",J96,0)</f>
        <v>0</v>
      </c>
      <c r="BD96" s="139">
        <f>IF(N96="nulová",J96,0)</f>
        <v>0</v>
      </c>
      <c r="BE96" s="17" t="s">
        <v>75</v>
      </c>
      <c r="BF96" s="139">
        <f>ROUND(I96*H96,2)</f>
        <v>0</v>
      </c>
      <c r="BG96" s="17" t="s">
        <v>146</v>
      </c>
      <c r="BH96" s="138" t="s">
        <v>77</v>
      </c>
    </row>
    <row r="97" spans="2:60" s="1" customFormat="1" x14ac:dyDescent="0.2">
      <c r="B97" s="29"/>
      <c r="D97" s="140" t="s">
        <v>147</v>
      </c>
      <c r="F97" s="141" t="s">
        <v>148</v>
      </c>
      <c r="L97" s="29"/>
      <c r="M97" s="142"/>
      <c r="T97" s="49"/>
      <c r="AO97" s="17" t="s">
        <v>147</v>
      </c>
      <c r="AP97" s="17" t="s">
        <v>77</v>
      </c>
    </row>
    <row r="98" spans="2:60" s="12" customFormat="1" x14ac:dyDescent="0.2">
      <c r="B98" s="143"/>
      <c r="D98" s="144" t="s">
        <v>149</v>
      </c>
      <c r="E98" s="145" t="s">
        <v>3</v>
      </c>
      <c r="F98" s="146" t="s">
        <v>843</v>
      </c>
      <c r="H98" s="147">
        <v>0</v>
      </c>
      <c r="L98" s="143"/>
      <c r="M98" s="148"/>
      <c r="T98" s="149"/>
      <c r="AO98" s="145" t="s">
        <v>149</v>
      </c>
      <c r="AP98" s="145" t="s">
        <v>77</v>
      </c>
      <c r="AQ98" s="12" t="s">
        <v>77</v>
      </c>
      <c r="AR98" s="12" t="s">
        <v>30</v>
      </c>
      <c r="AS98" s="12" t="s">
        <v>68</v>
      </c>
      <c r="AT98" s="145" t="s">
        <v>139</v>
      </c>
    </row>
    <row r="99" spans="2:60" s="13" customFormat="1" x14ac:dyDescent="0.2">
      <c r="B99" s="150"/>
      <c r="D99" s="144" t="s">
        <v>149</v>
      </c>
      <c r="E99" s="151" t="s">
        <v>3</v>
      </c>
      <c r="F99" s="152" t="s">
        <v>151</v>
      </c>
      <c r="H99" s="153">
        <v>0</v>
      </c>
      <c r="L99" s="150"/>
      <c r="M99" s="154"/>
      <c r="T99" s="155"/>
      <c r="AO99" s="151" t="s">
        <v>149</v>
      </c>
      <c r="AP99" s="151" t="s">
        <v>77</v>
      </c>
      <c r="AQ99" s="13" t="s">
        <v>146</v>
      </c>
      <c r="AR99" s="13" t="s">
        <v>30</v>
      </c>
      <c r="AS99" s="13" t="s">
        <v>75</v>
      </c>
      <c r="AT99" s="151" t="s">
        <v>139</v>
      </c>
    </row>
    <row r="100" spans="2:60" s="1" customFormat="1" ht="66.75" customHeight="1" x14ac:dyDescent="0.2">
      <c r="B100" s="127"/>
      <c r="C100" s="128" t="s">
        <v>77</v>
      </c>
      <c r="D100" s="128" t="s">
        <v>141</v>
      </c>
      <c r="E100" s="129" t="s">
        <v>173</v>
      </c>
      <c r="F100" s="130" t="s">
        <v>174</v>
      </c>
      <c r="G100" s="131" t="s">
        <v>144</v>
      </c>
      <c r="H100" s="132">
        <v>0</v>
      </c>
      <c r="I100" s="133">
        <v>57</v>
      </c>
      <c r="J100" s="133">
        <f>ROUND(I100*H100,2)</f>
        <v>0</v>
      </c>
      <c r="K100" s="130" t="s">
        <v>145</v>
      </c>
      <c r="L100" s="29"/>
      <c r="M100" s="134" t="s">
        <v>3</v>
      </c>
      <c r="N100" s="135" t="s">
        <v>39</v>
      </c>
      <c r="O100" s="136">
        <v>0.108</v>
      </c>
      <c r="P100" s="136">
        <f>O100*H100</f>
        <v>0</v>
      </c>
      <c r="Q100" s="136">
        <v>0</v>
      </c>
      <c r="R100" s="136">
        <f>Q100*H100</f>
        <v>0</v>
      </c>
      <c r="S100" s="136">
        <v>0.22</v>
      </c>
      <c r="T100" s="137">
        <f>S100*H100</f>
        <v>0</v>
      </c>
      <c r="AM100" s="138" t="s">
        <v>146</v>
      </c>
      <c r="AO100" s="138" t="s">
        <v>141</v>
      </c>
      <c r="AP100" s="138" t="s">
        <v>77</v>
      </c>
      <c r="AT100" s="17" t="s">
        <v>139</v>
      </c>
      <c r="AZ100" s="139">
        <f>IF(N100="základní",J100,0)</f>
        <v>0</v>
      </c>
      <c r="BA100" s="139">
        <f>IF(N100="snížená",J100,0)</f>
        <v>0</v>
      </c>
      <c r="BB100" s="139">
        <f>IF(N100="zákl. přenesená",J100,0)</f>
        <v>0</v>
      </c>
      <c r="BC100" s="139">
        <f>IF(N100="sníž. přenesená",J100,0)</f>
        <v>0</v>
      </c>
      <c r="BD100" s="139">
        <f>IF(N100="nulová",J100,0)</f>
        <v>0</v>
      </c>
      <c r="BE100" s="17" t="s">
        <v>75</v>
      </c>
      <c r="BF100" s="139">
        <f>ROUND(I100*H100,2)</f>
        <v>0</v>
      </c>
      <c r="BG100" s="17" t="s">
        <v>146</v>
      </c>
      <c r="BH100" s="138" t="s">
        <v>146</v>
      </c>
    </row>
    <row r="101" spans="2:60" s="1" customFormat="1" x14ac:dyDescent="0.2">
      <c r="B101" s="29"/>
      <c r="D101" s="140" t="s">
        <v>147</v>
      </c>
      <c r="F101" s="141" t="s">
        <v>176</v>
      </c>
      <c r="L101" s="29"/>
      <c r="M101" s="142"/>
      <c r="T101" s="49"/>
      <c r="AO101" s="17" t="s">
        <v>147</v>
      </c>
      <c r="AP101" s="17" t="s">
        <v>77</v>
      </c>
    </row>
    <row r="102" spans="2:60" s="12" customFormat="1" x14ac:dyDescent="0.2">
      <c r="B102" s="143"/>
      <c r="D102" s="144" t="s">
        <v>149</v>
      </c>
      <c r="E102" s="145" t="s">
        <v>3</v>
      </c>
      <c r="F102" s="146" t="s">
        <v>844</v>
      </c>
      <c r="H102" s="147">
        <v>0</v>
      </c>
      <c r="L102" s="143"/>
      <c r="M102" s="148"/>
      <c r="T102" s="149"/>
      <c r="AO102" s="145" t="s">
        <v>149</v>
      </c>
      <c r="AP102" s="145" t="s">
        <v>77</v>
      </c>
      <c r="AQ102" s="12" t="s">
        <v>77</v>
      </c>
      <c r="AR102" s="12" t="s">
        <v>30</v>
      </c>
      <c r="AS102" s="12" t="s">
        <v>68</v>
      </c>
      <c r="AT102" s="145" t="s">
        <v>139</v>
      </c>
    </row>
    <row r="103" spans="2:60" s="13" customFormat="1" x14ac:dyDescent="0.2">
      <c r="B103" s="150"/>
      <c r="D103" s="144" t="s">
        <v>149</v>
      </c>
      <c r="E103" s="151" t="s">
        <v>3</v>
      </c>
      <c r="F103" s="152" t="s">
        <v>151</v>
      </c>
      <c r="H103" s="153">
        <v>0</v>
      </c>
      <c r="L103" s="150"/>
      <c r="M103" s="154"/>
      <c r="T103" s="155"/>
      <c r="AO103" s="151" t="s">
        <v>149</v>
      </c>
      <c r="AP103" s="151" t="s">
        <v>77</v>
      </c>
      <c r="AQ103" s="13" t="s">
        <v>146</v>
      </c>
      <c r="AR103" s="13" t="s">
        <v>30</v>
      </c>
      <c r="AS103" s="13" t="s">
        <v>75</v>
      </c>
      <c r="AT103" s="151" t="s">
        <v>139</v>
      </c>
    </row>
    <row r="104" spans="2:60" s="1" customFormat="1" ht="66.75" customHeight="1" x14ac:dyDescent="0.2">
      <c r="B104" s="127"/>
      <c r="C104" s="128" t="s">
        <v>157</v>
      </c>
      <c r="D104" s="128" t="s">
        <v>141</v>
      </c>
      <c r="E104" s="129" t="s">
        <v>845</v>
      </c>
      <c r="F104" s="130" t="s">
        <v>846</v>
      </c>
      <c r="G104" s="131" t="s">
        <v>144</v>
      </c>
      <c r="H104" s="132">
        <v>0</v>
      </c>
      <c r="I104" s="133">
        <v>34</v>
      </c>
      <c r="J104" s="133">
        <f>ROUND(I104*H104,2)</f>
        <v>0</v>
      </c>
      <c r="K104" s="130" t="s">
        <v>145</v>
      </c>
      <c r="L104" s="29"/>
      <c r="M104" s="134" t="s">
        <v>3</v>
      </c>
      <c r="N104" s="135" t="s">
        <v>39</v>
      </c>
      <c r="O104" s="136">
        <v>7.2999999999999995E-2</v>
      </c>
      <c r="P104" s="136">
        <f>O104*H104</f>
        <v>0</v>
      </c>
      <c r="Q104" s="136">
        <v>0</v>
      </c>
      <c r="R104" s="136">
        <f>Q104*H104</f>
        <v>0</v>
      </c>
      <c r="S104" s="136">
        <v>0.28999999999999998</v>
      </c>
      <c r="T104" s="137">
        <f>S104*H104</f>
        <v>0</v>
      </c>
      <c r="AM104" s="138" t="s">
        <v>146</v>
      </c>
      <c r="AO104" s="138" t="s">
        <v>141</v>
      </c>
      <c r="AP104" s="138" t="s">
        <v>77</v>
      </c>
      <c r="AT104" s="17" t="s">
        <v>139</v>
      </c>
      <c r="AZ104" s="139">
        <f>IF(N104="základní",J104,0)</f>
        <v>0</v>
      </c>
      <c r="BA104" s="139">
        <f>IF(N104="snížená",J104,0)</f>
        <v>0</v>
      </c>
      <c r="BB104" s="139">
        <f>IF(N104="zákl. přenesená",J104,0)</f>
        <v>0</v>
      </c>
      <c r="BC104" s="139">
        <f>IF(N104="sníž. přenesená",J104,0)</f>
        <v>0</v>
      </c>
      <c r="BD104" s="139">
        <f>IF(N104="nulová",J104,0)</f>
        <v>0</v>
      </c>
      <c r="BE104" s="17" t="s">
        <v>75</v>
      </c>
      <c r="BF104" s="139">
        <f>ROUND(I104*H104,2)</f>
        <v>0</v>
      </c>
      <c r="BG104" s="17" t="s">
        <v>146</v>
      </c>
      <c r="BH104" s="138" t="s">
        <v>160</v>
      </c>
    </row>
    <row r="105" spans="2:60" s="1" customFormat="1" x14ac:dyDescent="0.2">
      <c r="B105" s="29"/>
      <c r="D105" s="140" t="s">
        <v>147</v>
      </c>
      <c r="F105" s="141" t="s">
        <v>847</v>
      </c>
      <c r="L105" s="29"/>
      <c r="M105" s="142"/>
      <c r="T105" s="49"/>
      <c r="AO105" s="17" t="s">
        <v>147</v>
      </c>
      <c r="AP105" s="17" t="s">
        <v>77</v>
      </c>
    </row>
    <row r="106" spans="2:60" s="12" customFormat="1" x14ac:dyDescent="0.2">
      <c r="B106" s="143"/>
      <c r="D106" s="144" t="s">
        <v>149</v>
      </c>
      <c r="E106" s="145" t="s">
        <v>3</v>
      </c>
      <c r="F106" s="146" t="s">
        <v>848</v>
      </c>
      <c r="H106" s="147"/>
      <c r="L106" s="143"/>
      <c r="M106" s="148"/>
      <c r="T106" s="149"/>
      <c r="AO106" s="145" t="s">
        <v>149</v>
      </c>
      <c r="AP106" s="145" t="s">
        <v>77</v>
      </c>
      <c r="AQ106" s="12" t="s">
        <v>77</v>
      </c>
      <c r="AR106" s="12" t="s">
        <v>30</v>
      </c>
      <c r="AS106" s="12" t="s">
        <v>68</v>
      </c>
      <c r="AT106" s="145" t="s">
        <v>139</v>
      </c>
    </row>
    <row r="107" spans="2:60" s="12" customFormat="1" x14ac:dyDescent="0.2">
      <c r="B107" s="143"/>
      <c r="D107" s="144" t="s">
        <v>149</v>
      </c>
      <c r="E107" s="145" t="s">
        <v>3</v>
      </c>
      <c r="F107" s="146" t="s">
        <v>844</v>
      </c>
      <c r="H107" s="147"/>
      <c r="L107" s="143"/>
      <c r="M107" s="148"/>
      <c r="T107" s="149"/>
      <c r="AO107" s="145" t="s">
        <v>149</v>
      </c>
      <c r="AP107" s="145" t="s">
        <v>77</v>
      </c>
      <c r="AQ107" s="12" t="s">
        <v>77</v>
      </c>
      <c r="AR107" s="12" t="s">
        <v>30</v>
      </c>
      <c r="AS107" s="12" t="s">
        <v>68</v>
      </c>
      <c r="AT107" s="145" t="s">
        <v>139</v>
      </c>
    </row>
    <row r="108" spans="2:60" s="13" customFormat="1" x14ac:dyDescent="0.2">
      <c r="B108" s="150"/>
      <c r="D108" s="144" t="s">
        <v>149</v>
      </c>
      <c r="E108" s="151" t="s">
        <v>3</v>
      </c>
      <c r="F108" s="152" t="s">
        <v>151</v>
      </c>
      <c r="H108" s="153"/>
      <c r="L108" s="150"/>
      <c r="M108" s="154"/>
      <c r="T108" s="155"/>
      <c r="AO108" s="151" t="s">
        <v>149</v>
      </c>
      <c r="AP108" s="151" t="s">
        <v>77</v>
      </c>
      <c r="AQ108" s="13" t="s">
        <v>146</v>
      </c>
      <c r="AR108" s="13" t="s">
        <v>30</v>
      </c>
      <c r="AS108" s="13" t="s">
        <v>75</v>
      </c>
      <c r="AT108" s="151" t="s">
        <v>139</v>
      </c>
    </row>
    <row r="109" spans="2:60" s="1" customFormat="1" ht="49.2" customHeight="1" x14ac:dyDescent="0.2">
      <c r="B109" s="127"/>
      <c r="C109" s="128" t="s">
        <v>146</v>
      </c>
      <c r="D109" s="128" t="s">
        <v>141</v>
      </c>
      <c r="E109" s="129" t="s">
        <v>178</v>
      </c>
      <c r="F109" s="130" t="s">
        <v>179</v>
      </c>
      <c r="G109" s="131" t="s">
        <v>180</v>
      </c>
      <c r="H109" s="132">
        <v>10</v>
      </c>
      <c r="I109" s="133">
        <v>58</v>
      </c>
      <c r="J109" s="133">
        <f>ROUND(I109*H109,2)</f>
        <v>580</v>
      </c>
      <c r="K109" s="130" t="s">
        <v>145</v>
      </c>
      <c r="L109" s="29"/>
      <c r="M109" s="134" t="s">
        <v>3</v>
      </c>
      <c r="N109" s="135" t="s">
        <v>39</v>
      </c>
      <c r="O109" s="136">
        <v>0.13300000000000001</v>
      </c>
      <c r="P109" s="136">
        <f>O109*H109</f>
        <v>1.33</v>
      </c>
      <c r="Q109" s="136">
        <v>0</v>
      </c>
      <c r="R109" s="136">
        <f>Q109*H109</f>
        <v>0</v>
      </c>
      <c r="S109" s="136">
        <v>0.20499999999999999</v>
      </c>
      <c r="T109" s="137">
        <f>S109*H109</f>
        <v>2.0499999999999998</v>
      </c>
      <c r="AM109" s="138" t="s">
        <v>146</v>
      </c>
      <c r="AO109" s="138" t="s">
        <v>141</v>
      </c>
      <c r="AP109" s="138" t="s">
        <v>77</v>
      </c>
      <c r="AT109" s="17" t="s">
        <v>139</v>
      </c>
      <c r="AZ109" s="139">
        <f>IF(N109="základní",J109,0)</f>
        <v>580</v>
      </c>
      <c r="BA109" s="139">
        <f>IF(N109="snížená",J109,0)</f>
        <v>0</v>
      </c>
      <c r="BB109" s="139">
        <f>IF(N109="zákl. přenesená",J109,0)</f>
        <v>0</v>
      </c>
      <c r="BC109" s="139">
        <f>IF(N109="sníž. přenesená",J109,0)</f>
        <v>0</v>
      </c>
      <c r="BD109" s="139">
        <f>IF(N109="nulová",J109,0)</f>
        <v>0</v>
      </c>
      <c r="BE109" s="17" t="s">
        <v>75</v>
      </c>
      <c r="BF109" s="139">
        <f>ROUND(I109*H109,2)</f>
        <v>580</v>
      </c>
      <c r="BG109" s="17" t="s">
        <v>146</v>
      </c>
      <c r="BH109" s="138" t="s">
        <v>165</v>
      </c>
    </row>
    <row r="110" spans="2:60" s="1" customFormat="1" x14ac:dyDescent="0.2">
      <c r="B110" s="29"/>
      <c r="D110" s="140" t="s">
        <v>147</v>
      </c>
      <c r="F110" s="141" t="s">
        <v>182</v>
      </c>
      <c r="L110" s="29"/>
      <c r="M110" s="142"/>
      <c r="T110" s="49"/>
      <c r="AO110" s="17" t="s">
        <v>147</v>
      </c>
      <c r="AP110" s="17" t="s">
        <v>77</v>
      </c>
    </row>
    <row r="111" spans="2:60" s="12" customFormat="1" x14ac:dyDescent="0.2">
      <c r="B111" s="143"/>
      <c r="D111" s="144" t="s">
        <v>149</v>
      </c>
      <c r="E111" s="145" t="s">
        <v>3</v>
      </c>
      <c r="F111" s="146" t="s">
        <v>849</v>
      </c>
      <c r="H111" s="147"/>
      <c r="L111" s="143"/>
      <c r="M111" s="148"/>
      <c r="T111" s="149"/>
      <c r="AO111" s="145" t="s">
        <v>149</v>
      </c>
      <c r="AP111" s="145" t="s">
        <v>77</v>
      </c>
      <c r="AQ111" s="12" t="s">
        <v>77</v>
      </c>
      <c r="AR111" s="12" t="s">
        <v>30</v>
      </c>
      <c r="AS111" s="12" t="s">
        <v>68</v>
      </c>
      <c r="AT111" s="145" t="s">
        <v>139</v>
      </c>
    </row>
    <row r="112" spans="2:60" s="13" customFormat="1" x14ac:dyDescent="0.2">
      <c r="B112" s="150"/>
      <c r="D112" s="144" t="s">
        <v>149</v>
      </c>
      <c r="E112" s="151" t="s">
        <v>3</v>
      </c>
      <c r="F112" s="152" t="s">
        <v>151</v>
      </c>
      <c r="H112" s="153"/>
      <c r="L112" s="150"/>
      <c r="M112" s="154"/>
      <c r="T112" s="155"/>
      <c r="AO112" s="151" t="s">
        <v>149</v>
      </c>
      <c r="AP112" s="151" t="s">
        <v>77</v>
      </c>
      <c r="AQ112" s="13" t="s">
        <v>146</v>
      </c>
      <c r="AR112" s="13" t="s">
        <v>30</v>
      </c>
      <c r="AS112" s="13" t="s">
        <v>75</v>
      </c>
      <c r="AT112" s="151" t="s">
        <v>139</v>
      </c>
    </row>
    <row r="113" spans="2:60" s="1" customFormat="1" ht="33" customHeight="1" x14ac:dyDescent="0.2">
      <c r="B113" s="127"/>
      <c r="C113" s="128" t="s">
        <v>167</v>
      </c>
      <c r="D113" s="128" t="s">
        <v>141</v>
      </c>
      <c r="E113" s="129" t="s">
        <v>193</v>
      </c>
      <c r="F113" s="130" t="s">
        <v>194</v>
      </c>
      <c r="G113" s="131" t="s">
        <v>195</v>
      </c>
      <c r="H113" s="132">
        <v>21.3</v>
      </c>
      <c r="I113" s="133">
        <v>125</v>
      </c>
      <c r="J113" s="133">
        <f>ROUND(I113*H113,2)</f>
        <v>2662.5</v>
      </c>
      <c r="K113" s="130" t="s">
        <v>145</v>
      </c>
      <c r="L113" s="29"/>
      <c r="M113" s="134" t="s">
        <v>3</v>
      </c>
      <c r="N113" s="135" t="s">
        <v>39</v>
      </c>
      <c r="O113" s="136">
        <v>0.21199999999999999</v>
      </c>
      <c r="P113" s="136">
        <f>O113*H113</f>
        <v>4.5156000000000001</v>
      </c>
      <c r="Q113" s="136">
        <v>0</v>
      </c>
      <c r="R113" s="136">
        <f>Q113*H113</f>
        <v>0</v>
      </c>
      <c r="S113" s="136">
        <v>0</v>
      </c>
      <c r="T113" s="137">
        <f>S113*H113</f>
        <v>0</v>
      </c>
      <c r="AM113" s="138" t="s">
        <v>146</v>
      </c>
      <c r="AO113" s="138" t="s">
        <v>141</v>
      </c>
      <c r="AP113" s="138" t="s">
        <v>77</v>
      </c>
      <c r="AT113" s="17" t="s">
        <v>139</v>
      </c>
      <c r="AZ113" s="139">
        <f>IF(N113="základní",J113,0)</f>
        <v>2662.5</v>
      </c>
      <c r="BA113" s="139">
        <f>IF(N113="snížená",J113,0)</f>
        <v>0</v>
      </c>
      <c r="BB113" s="139">
        <f>IF(N113="zákl. přenesená",J113,0)</f>
        <v>0</v>
      </c>
      <c r="BC113" s="139">
        <f>IF(N113="sníž. přenesená",J113,0)</f>
        <v>0</v>
      </c>
      <c r="BD113" s="139">
        <f>IF(N113="nulová",J113,0)</f>
        <v>0</v>
      </c>
      <c r="BE113" s="17" t="s">
        <v>75</v>
      </c>
      <c r="BF113" s="139">
        <f>ROUND(I113*H113,2)</f>
        <v>2662.5</v>
      </c>
      <c r="BG113" s="17" t="s">
        <v>146</v>
      </c>
      <c r="BH113" s="138" t="s">
        <v>181</v>
      </c>
    </row>
    <row r="114" spans="2:60" s="1" customFormat="1" x14ac:dyDescent="0.2">
      <c r="B114" s="29"/>
      <c r="D114" s="140" t="s">
        <v>147</v>
      </c>
      <c r="F114" s="141" t="s">
        <v>197</v>
      </c>
      <c r="L114" s="29"/>
      <c r="M114" s="142"/>
      <c r="T114" s="49"/>
      <c r="AO114" s="17" t="s">
        <v>147</v>
      </c>
      <c r="AP114" s="17" t="s">
        <v>77</v>
      </c>
    </row>
    <row r="115" spans="2:60" s="12" customFormat="1" ht="20.399999999999999" x14ac:dyDescent="0.2">
      <c r="B115" s="143"/>
      <c r="D115" s="144" t="s">
        <v>149</v>
      </c>
      <c r="E115" s="145" t="s">
        <v>3</v>
      </c>
      <c r="F115" s="146" t="s">
        <v>850</v>
      </c>
      <c r="H115" s="147">
        <v>73.260000000000005</v>
      </c>
      <c r="L115" s="143"/>
      <c r="M115" s="148"/>
      <c r="T115" s="149"/>
      <c r="AO115" s="145" t="s">
        <v>149</v>
      </c>
      <c r="AP115" s="145" t="s">
        <v>77</v>
      </c>
      <c r="AQ115" s="12" t="s">
        <v>77</v>
      </c>
      <c r="AR115" s="12" t="s">
        <v>30</v>
      </c>
      <c r="AS115" s="12" t="s">
        <v>75</v>
      </c>
      <c r="AT115" s="145" t="s">
        <v>139</v>
      </c>
    </row>
    <row r="116" spans="2:60" s="1" customFormat="1" ht="44.25" customHeight="1" x14ac:dyDescent="0.2">
      <c r="B116" s="127"/>
      <c r="C116" s="128" t="s">
        <v>160</v>
      </c>
      <c r="D116" s="128" t="s">
        <v>141</v>
      </c>
      <c r="E116" s="129" t="s">
        <v>851</v>
      </c>
      <c r="F116" s="130" t="s">
        <v>852</v>
      </c>
      <c r="G116" s="131" t="s">
        <v>195</v>
      </c>
      <c r="H116" s="132">
        <v>5.4</v>
      </c>
      <c r="I116" s="133">
        <v>1096</v>
      </c>
      <c r="J116" s="133">
        <f>ROUND(I116*H116,2)</f>
        <v>5918.4</v>
      </c>
      <c r="K116" s="130" t="s">
        <v>145</v>
      </c>
      <c r="L116" s="29"/>
      <c r="M116" s="134" t="s">
        <v>3</v>
      </c>
      <c r="N116" s="135" t="s">
        <v>39</v>
      </c>
      <c r="O116" s="136">
        <v>2.2599999999999998</v>
      </c>
      <c r="P116" s="136">
        <f>O116*H116</f>
        <v>12.203999999999999</v>
      </c>
      <c r="Q116" s="136">
        <v>0</v>
      </c>
      <c r="R116" s="136">
        <f>Q116*H116</f>
        <v>0</v>
      </c>
      <c r="S116" s="136">
        <v>0</v>
      </c>
      <c r="T116" s="137">
        <f>S116*H116</f>
        <v>0</v>
      </c>
      <c r="AM116" s="138" t="s">
        <v>146</v>
      </c>
      <c r="AO116" s="138" t="s">
        <v>141</v>
      </c>
      <c r="AP116" s="138" t="s">
        <v>77</v>
      </c>
      <c r="AT116" s="17" t="s">
        <v>139</v>
      </c>
      <c r="AZ116" s="139">
        <f>IF(N116="základní",J116,0)</f>
        <v>5918.4</v>
      </c>
      <c r="BA116" s="139">
        <f>IF(N116="snížená",J116,0)</f>
        <v>0</v>
      </c>
      <c r="BB116" s="139">
        <f>IF(N116="zákl. přenesená",J116,0)</f>
        <v>0</v>
      </c>
      <c r="BC116" s="139">
        <f>IF(N116="sníž. přenesená",J116,0)</f>
        <v>0</v>
      </c>
      <c r="BD116" s="139">
        <f>IF(N116="nulová",J116,0)</f>
        <v>0</v>
      </c>
      <c r="BE116" s="17" t="s">
        <v>75</v>
      </c>
      <c r="BF116" s="139">
        <f>ROUND(I116*H116,2)</f>
        <v>5918.4</v>
      </c>
      <c r="BG116" s="17" t="s">
        <v>146</v>
      </c>
      <c r="BH116" s="138" t="s">
        <v>853</v>
      </c>
    </row>
    <row r="117" spans="2:60" s="1" customFormat="1" x14ac:dyDescent="0.2">
      <c r="B117" s="29"/>
      <c r="D117" s="140" t="s">
        <v>147</v>
      </c>
      <c r="F117" s="141" t="s">
        <v>854</v>
      </c>
      <c r="L117" s="29"/>
      <c r="M117" s="142"/>
      <c r="T117" s="49"/>
      <c r="AO117" s="17" t="s">
        <v>147</v>
      </c>
      <c r="AP117" s="17" t="s">
        <v>77</v>
      </c>
    </row>
    <row r="118" spans="2:60" s="12" customFormat="1" x14ac:dyDescent="0.2">
      <c r="B118" s="143"/>
      <c r="D118" s="144" t="s">
        <v>149</v>
      </c>
      <c r="E118" s="145" t="s">
        <v>3</v>
      </c>
      <c r="F118" s="146" t="s">
        <v>855</v>
      </c>
      <c r="H118" s="147">
        <v>5.4</v>
      </c>
      <c r="L118" s="143"/>
      <c r="M118" s="148"/>
      <c r="T118" s="149"/>
      <c r="AO118" s="145" t="s">
        <v>149</v>
      </c>
      <c r="AP118" s="145" t="s">
        <v>77</v>
      </c>
      <c r="AQ118" s="12" t="s">
        <v>77</v>
      </c>
      <c r="AR118" s="12" t="s">
        <v>30</v>
      </c>
      <c r="AS118" s="12" t="s">
        <v>75</v>
      </c>
      <c r="AT118" s="145" t="s">
        <v>139</v>
      </c>
    </row>
    <row r="119" spans="2:60" s="1" customFormat="1" ht="44.25" customHeight="1" x14ac:dyDescent="0.2">
      <c r="B119" s="127"/>
      <c r="C119" s="128" t="s">
        <v>177</v>
      </c>
      <c r="D119" s="128" t="s">
        <v>141</v>
      </c>
      <c r="E119" s="129" t="s">
        <v>856</v>
      </c>
      <c r="F119" s="130" t="s">
        <v>857</v>
      </c>
      <c r="G119" s="131" t="s">
        <v>144</v>
      </c>
      <c r="H119" s="132">
        <v>18</v>
      </c>
      <c r="I119" s="133">
        <v>179</v>
      </c>
      <c r="J119" s="133">
        <f>ROUND(I119*H119,2)</f>
        <v>3222</v>
      </c>
      <c r="K119" s="130" t="s">
        <v>145</v>
      </c>
      <c r="L119" s="29"/>
      <c r="M119" s="134" t="s">
        <v>3</v>
      </c>
      <c r="N119" s="135" t="s">
        <v>39</v>
      </c>
      <c r="O119" s="136">
        <v>0.44600000000000001</v>
      </c>
      <c r="P119" s="136">
        <f>O119*H119</f>
        <v>8.0280000000000005</v>
      </c>
      <c r="Q119" s="136">
        <v>3.0000000000000001E-3</v>
      </c>
      <c r="R119" s="136">
        <f>Q119*H119</f>
        <v>5.3999999999999999E-2</v>
      </c>
      <c r="S119" s="136">
        <v>0</v>
      </c>
      <c r="T119" s="137">
        <f>S119*H119</f>
        <v>0</v>
      </c>
      <c r="AM119" s="138" t="s">
        <v>146</v>
      </c>
      <c r="AO119" s="138" t="s">
        <v>141</v>
      </c>
      <c r="AP119" s="138" t="s">
        <v>77</v>
      </c>
      <c r="AT119" s="17" t="s">
        <v>139</v>
      </c>
      <c r="AZ119" s="139">
        <f>IF(N119="základní",J119,0)</f>
        <v>3222</v>
      </c>
      <c r="BA119" s="139">
        <f>IF(N119="snížená",J119,0)</f>
        <v>0</v>
      </c>
      <c r="BB119" s="139">
        <f>IF(N119="zákl. přenesená",J119,0)</f>
        <v>0</v>
      </c>
      <c r="BC119" s="139">
        <f>IF(N119="sníž. přenesená",J119,0)</f>
        <v>0</v>
      </c>
      <c r="BD119" s="139">
        <f>IF(N119="nulová",J119,0)</f>
        <v>0</v>
      </c>
      <c r="BE119" s="17" t="s">
        <v>75</v>
      </c>
      <c r="BF119" s="139">
        <f>ROUND(I119*H119,2)</f>
        <v>3222</v>
      </c>
      <c r="BG119" s="17" t="s">
        <v>146</v>
      </c>
      <c r="BH119" s="138" t="s">
        <v>858</v>
      </c>
    </row>
    <row r="120" spans="2:60" s="1" customFormat="1" x14ac:dyDescent="0.2">
      <c r="B120" s="29"/>
      <c r="D120" s="140" t="s">
        <v>147</v>
      </c>
      <c r="F120" s="141" t="s">
        <v>859</v>
      </c>
      <c r="L120" s="29"/>
      <c r="M120" s="142"/>
      <c r="T120" s="49"/>
      <c r="AO120" s="17" t="s">
        <v>147</v>
      </c>
      <c r="AP120" s="17" t="s">
        <v>77</v>
      </c>
    </row>
    <row r="121" spans="2:60" s="12" customFormat="1" x14ac:dyDescent="0.2">
      <c r="B121" s="143"/>
      <c r="D121" s="144" t="s">
        <v>149</v>
      </c>
      <c r="E121" s="145" t="s">
        <v>3</v>
      </c>
      <c r="F121" s="146" t="s">
        <v>860</v>
      </c>
      <c r="H121" s="147">
        <v>18</v>
      </c>
      <c r="L121" s="143"/>
      <c r="M121" s="148"/>
      <c r="T121" s="149"/>
      <c r="AO121" s="145" t="s">
        <v>149</v>
      </c>
      <c r="AP121" s="145" t="s">
        <v>77</v>
      </c>
      <c r="AQ121" s="12" t="s">
        <v>77</v>
      </c>
      <c r="AR121" s="12" t="s">
        <v>30</v>
      </c>
      <c r="AS121" s="12" t="s">
        <v>75</v>
      </c>
      <c r="AT121" s="145" t="s">
        <v>139</v>
      </c>
    </row>
    <row r="122" spans="2:60" s="1" customFormat="1" ht="49.2" customHeight="1" x14ac:dyDescent="0.2">
      <c r="B122" s="127"/>
      <c r="C122" s="128" t="s">
        <v>165</v>
      </c>
      <c r="D122" s="128" t="s">
        <v>141</v>
      </c>
      <c r="E122" s="129" t="s">
        <v>861</v>
      </c>
      <c r="F122" s="130" t="s">
        <v>862</v>
      </c>
      <c r="G122" s="131" t="s">
        <v>144</v>
      </c>
      <c r="H122" s="132">
        <v>18</v>
      </c>
      <c r="I122" s="133">
        <v>90</v>
      </c>
      <c r="J122" s="133">
        <f>ROUND(I122*H122,2)</f>
        <v>1620</v>
      </c>
      <c r="K122" s="130" t="s">
        <v>145</v>
      </c>
      <c r="L122" s="29"/>
      <c r="M122" s="134" t="s">
        <v>3</v>
      </c>
      <c r="N122" s="135" t="s">
        <v>39</v>
      </c>
      <c r="O122" s="136">
        <v>0.31</v>
      </c>
      <c r="P122" s="136">
        <f>O122*H122</f>
        <v>5.58</v>
      </c>
      <c r="Q122" s="136">
        <v>0</v>
      </c>
      <c r="R122" s="136">
        <f>Q122*H122</f>
        <v>0</v>
      </c>
      <c r="S122" s="136">
        <v>0</v>
      </c>
      <c r="T122" s="137">
        <f>S122*H122</f>
        <v>0</v>
      </c>
      <c r="AM122" s="138" t="s">
        <v>146</v>
      </c>
      <c r="AO122" s="138" t="s">
        <v>141</v>
      </c>
      <c r="AP122" s="138" t="s">
        <v>77</v>
      </c>
      <c r="AT122" s="17" t="s">
        <v>139</v>
      </c>
      <c r="AZ122" s="139">
        <f>IF(N122="základní",J122,0)</f>
        <v>1620</v>
      </c>
      <c r="BA122" s="139">
        <f>IF(N122="snížená",J122,0)</f>
        <v>0</v>
      </c>
      <c r="BB122" s="139">
        <f>IF(N122="zákl. přenesená",J122,0)</f>
        <v>0</v>
      </c>
      <c r="BC122" s="139">
        <f>IF(N122="sníž. přenesená",J122,0)</f>
        <v>0</v>
      </c>
      <c r="BD122" s="139">
        <f>IF(N122="nulová",J122,0)</f>
        <v>0</v>
      </c>
      <c r="BE122" s="17" t="s">
        <v>75</v>
      </c>
      <c r="BF122" s="139">
        <f>ROUND(I122*H122,2)</f>
        <v>1620</v>
      </c>
      <c r="BG122" s="17" t="s">
        <v>146</v>
      </c>
      <c r="BH122" s="138" t="s">
        <v>863</v>
      </c>
    </row>
    <row r="123" spans="2:60" s="1" customFormat="1" x14ac:dyDescent="0.2">
      <c r="B123" s="29"/>
      <c r="D123" s="140" t="s">
        <v>147</v>
      </c>
      <c r="F123" s="141" t="s">
        <v>864</v>
      </c>
      <c r="L123" s="29"/>
      <c r="M123" s="142"/>
      <c r="T123" s="49"/>
      <c r="AO123" s="17" t="s">
        <v>147</v>
      </c>
      <c r="AP123" s="17" t="s">
        <v>77</v>
      </c>
    </row>
    <row r="124" spans="2:60" s="1" customFormat="1" ht="62.7" customHeight="1" x14ac:dyDescent="0.2">
      <c r="B124" s="127"/>
      <c r="C124" s="128" t="s">
        <v>192</v>
      </c>
      <c r="D124" s="128" t="s">
        <v>141</v>
      </c>
      <c r="E124" s="129" t="s">
        <v>865</v>
      </c>
      <c r="F124" s="130" t="s">
        <v>866</v>
      </c>
      <c r="G124" s="131" t="s">
        <v>195</v>
      </c>
      <c r="H124" s="132">
        <v>60.387999999999998</v>
      </c>
      <c r="I124" s="133">
        <v>38</v>
      </c>
      <c r="J124" s="133">
        <f>ROUND(I124*H124,2)</f>
        <v>2294.7399999999998</v>
      </c>
      <c r="K124" s="130" t="s">
        <v>145</v>
      </c>
      <c r="L124" s="29"/>
      <c r="M124" s="134" t="s">
        <v>3</v>
      </c>
      <c r="N124" s="135" t="s">
        <v>39</v>
      </c>
      <c r="O124" s="136">
        <v>7.0000000000000007E-2</v>
      </c>
      <c r="P124" s="136">
        <f>O124*H124</f>
        <v>4.2271600000000005</v>
      </c>
      <c r="Q124" s="136">
        <v>0</v>
      </c>
      <c r="R124" s="136">
        <f>Q124*H124</f>
        <v>0</v>
      </c>
      <c r="S124" s="136">
        <v>0</v>
      </c>
      <c r="T124" s="137">
        <f>S124*H124</f>
        <v>0</v>
      </c>
      <c r="AM124" s="138" t="s">
        <v>146</v>
      </c>
      <c r="AO124" s="138" t="s">
        <v>141</v>
      </c>
      <c r="AP124" s="138" t="s">
        <v>77</v>
      </c>
      <c r="AT124" s="17" t="s">
        <v>139</v>
      </c>
      <c r="AZ124" s="139">
        <f>IF(N124="základní",J124,0)</f>
        <v>2294.7399999999998</v>
      </c>
      <c r="BA124" s="139">
        <f>IF(N124="snížená",J124,0)</f>
        <v>0</v>
      </c>
      <c r="BB124" s="139">
        <f>IF(N124="zákl. přenesená",J124,0)</f>
        <v>0</v>
      </c>
      <c r="BC124" s="139">
        <f>IF(N124="sníž. přenesená",J124,0)</f>
        <v>0</v>
      </c>
      <c r="BD124" s="139">
        <f>IF(N124="nulová",J124,0)</f>
        <v>0</v>
      </c>
      <c r="BE124" s="17" t="s">
        <v>75</v>
      </c>
      <c r="BF124" s="139">
        <f>ROUND(I124*H124,2)</f>
        <v>2294.7399999999998</v>
      </c>
      <c r="BG124" s="17" t="s">
        <v>146</v>
      </c>
      <c r="BH124" s="138" t="s">
        <v>867</v>
      </c>
    </row>
    <row r="125" spans="2:60" s="1" customFormat="1" x14ac:dyDescent="0.2">
      <c r="B125" s="29"/>
      <c r="D125" s="140" t="s">
        <v>147</v>
      </c>
      <c r="F125" s="141" t="s">
        <v>868</v>
      </c>
      <c r="L125" s="29"/>
      <c r="M125" s="142"/>
      <c r="T125" s="49"/>
      <c r="AO125" s="17" t="s">
        <v>147</v>
      </c>
      <c r="AP125" s="17" t="s">
        <v>77</v>
      </c>
    </row>
    <row r="126" spans="2:60" s="12" customFormat="1" x14ac:dyDescent="0.2">
      <c r="B126" s="143"/>
      <c r="D126" s="144" t="s">
        <v>149</v>
      </c>
      <c r="E126" s="145" t="s">
        <v>3</v>
      </c>
      <c r="F126" s="146" t="s">
        <v>869</v>
      </c>
      <c r="H126" s="147">
        <v>60.387999999999998</v>
      </c>
      <c r="L126" s="143"/>
      <c r="M126" s="148"/>
      <c r="T126" s="149"/>
      <c r="AO126" s="145" t="s">
        <v>149</v>
      </c>
      <c r="AP126" s="145" t="s">
        <v>77</v>
      </c>
      <c r="AQ126" s="12" t="s">
        <v>77</v>
      </c>
      <c r="AR126" s="12" t="s">
        <v>30</v>
      </c>
      <c r="AS126" s="12" t="s">
        <v>75</v>
      </c>
      <c r="AT126" s="145" t="s">
        <v>139</v>
      </c>
    </row>
    <row r="127" spans="2:60" s="1" customFormat="1" ht="62.7" customHeight="1" x14ac:dyDescent="0.2">
      <c r="B127" s="127"/>
      <c r="C127" s="128" t="s">
        <v>170</v>
      </c>
      <c r="D127" s="128" t="s">
        <v>141</v>
      </c>
      <c r="E127" s="129" t="s">
        <v>240</v>
      </c>
      <c r="F127" s="130" t="s">
        <v>241</v>
      </c>
      <c r="G127" s="131" t="s">
        <v>195</v>
      </c>
      <c r="H127" s="132">
        <v>21.3</v>
      </c>
      <c r="I127" s="133">
        <v>101</v>
      </c>
      <c r="J127" s="133">
        <f>ROUND(I127*H127,2)</f>
        <v>2151.3000000000002</v>
      </c>
      <c r="K127" s="130" t="s">
        <v>145</v>
      </c>
      <c r="L127" s="29"/>
      <c r="M127" s="134" t="s">
        <v>3</v>
      </c>
      <c r="N127" s="135" t="s">
        <v>39</v>
      </c>
      <c r="O127" s="136">
        <v>0.05</v>
      </c>
      <c r="P127" s="136">
        <f>O127*H127</f>
        <v>1.0650000000000002</v>
      </c>
      <c r="Q127" s="136">
        <v>0</v>
      </c>
      <c r="R127" s="136">
        <f>Q127*H127</f>
        <v>0</v>
      </c>
      <c r="S127" s="136">
        <v>0</v>
      </c>
      <c r="T127" s="137">
        <f>S127*H127</f>
        <v>0</v>
      </c>
      <c r="AM127" s="138" t="s">
        <v>146</v>
      </c>
      <c r="AO127" s="138" t="s">
        <v>141</v>
      </c>
      <c r="AP127" s="138" t="s">
        <v>77</v>
      </c>
      <c r="AT127" s="17" t="s">
        <v>139</v>
      </c>
      <c r="AZ127" s="139">
        <f>IF(N127="základní",J127,0)</f>
        <v>2151.3000000000002</v>
      </c>
      <c r="BA127" s="139">
        <f>IF(N127="snížená",J127,0)</f>
        <v>0</v>
      </c>
      <c r="BB127" s="139">
        <f>IF(N127="zákl. přenesená",J127,0)</f>
        <v>0</v>
      </c>
      <c r="BC127" s="139">
        <f>IF(N127="sníž. přenesená",J127,0)</f>
        <v>0</v>
      </c>
      <c r="BD127" s="139">
        <f>IF(N127="nulová",J127,0)</f>
        <v>0</v>
      </c>
      <c r="BE127" s="17" t="s">
        <v>75</v>
      </c>
      <c r="BF127" s="139">
        <f>ROUND(I127*H127,2)</f>
        <v>2151.3000000000002</v>
      </c>
      <c r="BG127" s="17" t="s">
        <v>146</v>
      </c>
      <c r="BH127" s="138" t="s">
        <v>230</v>
      </c>
    </row>
    <row r="128" spans="2:60" s="1" customFormat="1" x14ac:dyDescent="0.2">
      <c r="B128" s="29"/>
      <c r="D128" s="140" t="s">
        <v>147</v>
      </c>
      <c r="F128" s="141" t="s">
        <v>243</v>
      </c>
      <c r="L128" s="29"/>
      <c r="M128" s="142"/>
      <c r="T128" s="49"/>
      <c r="AO128" s="17" t="s">
        <v>147</v>
      </c>
      <c r="AP128" s="17" t="s">
        <v>77</v>
      </c>
    </row>
    <row r="129" spans="2:60" s="12" customFormat="1" x14ac:dyDescent="0.2">
      <c r="B129" s="143"/>
      <c r="D129" s="144" t="s">
        <v>149</v>
      </c>
      <c r="E129" s="145" t="s">
        <v>3</v>
      </c>
      <c r="F129" s="146" t="s">
        <v>870</v>
      </c>
      <c r="H129" s="147">
        <v>75.42</v>
      </c>
      <c r="L129" s="143"/>
      <c r="M129" s="148"/>
      <c r="T129" s="149"/>
      <c r="AO129" s="145" t="s">
        <v>149</v>
      </c>
      <c r="AP129" s="145" t="s">
        <v>77</v>
      </c>
      <c r="AQ129" s="12" t="s">
        <v>77</v>
      </c>
      <c r="AR129" s="12" t="s">
        <v>30</v>
      </c>
      <c r="AS129" s="12" t="s">
        <v>75</v>
      </c>
      <c r="AT129" s="145" t="s">
        <v>139</v>
      </c>
    </row>
    <row r="130" spans="2:60" s="1" customFormat="1" ht="44.25" customHeight="1" x14ac:dyDescent="0.2">
      <c r="B130" s="127"/>
      <c r="C130" s="128" t="s">
        <v>204</v>
      </c>
      <c r="D130" s="128" t="s">
        <v>141</v>
      </c>
      <c r="E130" s="129" t="s">
        <v>259</v>
      </c>
      <c r="F130" s="130" t="s">
        <v>260</v>
      </c>
      <c r="G130" s="131" t="s">
        <v>195</v>
      </c>
      <c r="H130" s="132">
        <v>60.387999999999998</v>
      </c>
      <c r="I130" s="133">
        <v>131</v>
      </c>
      <c r="J130" s="133">
        <f>ROUND(I130*H130,2)</f>
        <v>7910.83</v>
      </c>
      <c r="K130" s="130" t="s">
        <v>145</v>
      </c>
      <c r="L130" s="29"/>
      <c r="M130" s="134" t="s">
        <v>3</v>
      </c>
      <c r="N130" s="135" t="s">
        <v>39</v>
      </c>
      <c r="O130" s="136">
        <v>0.19700000000000001</v>
      </c>
      <c r="P130" s="136">
        <f>O130*H130</f>
        <v>11.896436</v>
      </c>
      <c r="Q130" s="136">
        <v>0</v>
      </c>
      <c r="R130" s="136">
        <f>Q130*H130</f>
        <v>0</v>
      </c>
      <c r="S130" s="136">
        <v>0</v>
      </c>
      <c r="T130" s="137">
        <f>S130*H130</f>
        <v>0</v>
      </c>
      <c r="AM130" s="138" t="s">
        <v>146</v>
      </c>
      <c r="AO130" s="138" t="s">
        <v>141</v>
      </c>
      <c r="AP130" s="138" t="s">
        <v>77</v>
      </c>
      <c r="AT130" s="17" t="s">
        <v>139</v>
      </c>
      <c r="AZ130" s="139">
        <f>IF(N130="základní",J130,0)</f>
        <v>7910.83</v>
      </c>
      <c r="BA130" s="139">
        <f>IF(N130="snížená",J130,0)</f>
        <v>0</v>
      </c>
      <c r="BB130" s="139">
        <f>IF(N130="zákl. přenesená",J130,0)</f>
        <v>0</v>
      </c>
      <c r="BC130" s="139">
        <f>IF(N130="sníž. přenesená",J130,0)</f>
        <v>0</v>
      </c>
      <c r="BD130" s="139">
        <f>IF(N130="nulová",J130,0)</f>
        <v>0</v>
      </c>
      <c r="BE130" s="17" t="s">
        <v>75</v>
      </c>
      <c r="BF130" s="139">
        <f>ROUND(I130*H130,2)</f>
        <v>7910.83</v>
      </c>
      <c r="BG130" s="17" t="s">
        <v>146</v>
      </c>
      <c r="BH130" s="138" t="s">
        <v>871</v>
      </c>
    </row>
    <row r="131" spans="2:60" s="1" customFormat="1" x14ac:dyDescent="0.2">
      <c r="B131" s="29"/>
      <c r="D131" s="140" t="s">
        <v>147</v>
      </c>
      <c r="F131" s="141" t="s">
        <v>262</v>
      </c>
      <c r="L131" s="29"/>
      <c r="M131" s="142"/>
      <c r="T131" s="49"/>
      <c r="AO131" s="17" t="s">
        <v>147</v>
      </c>
      <c r="AP131" s="17" t="s">
        <v>77</v>
      </c>
    </row>
    <row r="132" spans="2:60" s="1" customFormat="1" ht="37.950000000000003" customHeight="1" x14ac:dyDescent="0.2">
      <c r="B132" s="127"/>
      <c r="C132" s="128" t="s">
        <v>175</v>
      </c>
      <c r="D132" s="128" t="s">
        <v>141</v>
      </c>
      <c r="E132" s="129" t="s">
        <v>263</v>
      </c>
      <c r="F132" s="130" t="s">
        <v>264</v>
      </c>
      <c r="G132" s="131" t="s">
        <v>195</v>
      </c>
      <c r="H132" s="132">
        <v>21.3</v>
      </c>
      <c r="I132" s="133">
        <v>70</v>
      </c>
      <c r="J132" s="133">
        <f>ROUND(I132*H132,2)</f>
        <v>1491</v>
      </c>
      <c r="K132" s="130" t="s">
        <v>145</v>
      </c>
      <c r="L132" s="29"/>
      <c r="M132" s="134" t="s">
        <v>3</v>
      </c>
      <c r="N132" s="135" t="s">
        <v>39</v>
      </c>
      <c r="O132" s="136">
        <v>5.3999999999999999E-2</v>
      </c>
      <c r="P132" s="136">
        <f>O132*H132</f>
        <v>1.1502000000000001</v>
      </c>
      <c r="Q132" s="136">
        <v>0</v>
      </c>
      <c r="R132" s="136">
        <f>Q132*H132</f>
        <v>0</v>
      </c>
      <c r="S132" s="136">
        <v>0</v>
      </c>
      <c r="T132" s="137">
        <f>S132*H132</f>
        <v>0</v>
      </c>
      <c r="AM132" s="138" t="s">
        <v>146</v>
      </c>
      <c r="AO132" s="138" t="s">
        <v>141</v>
      </c>
      <c r="AP132" s="138" t="s">
        <v>77</v>
      </c>
      <c r="AT132" s="17" t="s">
        <v>139</v>
      </c>
      <c r="AZ132" s="139">
        <f>IF(N132="základní",J132,0)</f>
        <v>1491</v>
      </c>
      <c r="BA132" s="139">
        <f>IF(N132="snížená",J132,0)</f>
        <v>0</v>
      </c>
      <c r="BB132" s="139">
        <f>IF(N132="zákl. přenesená",J132,0)</f>
        <v>0</v>
      </c>
      <c r="BC132" s="139">
        <f>IF(N132="sníž. přenesená",J132,0)</f>
        <v>0</v>
      </c>
      <c r="BD132" s="139">
        <f>IF(N132="nulová",J132,0)</f>
        <v>0</v>
      </c>
      <c r="BE132" s="17" t="s">
        <v>75</v>
      </c>
      <c r="BF132" s="139">
        <f>ROUND(I132*H132,2)</f>
        <v>1491</v>
      </c>
      <c r="BG132" s="17" t="s">
        <v>146</v>
      </c>
      <c r="BH132" s="138" t="s">
        <v>186</v>
      </c>
    </row>
    <row r="133" spans="2:60" s="1" customFormat="1" x14ac:dyDescent="0.2">
      <c r="B133" s="29"/>
      <c r="D133" s="140" t="s">
        <v>147</v>
      </c>
      <c r="F133" s="141" t="s">
        <v>266</v>
      </c>
      <c r="L133" s="29"/>
      <c r="M133" s="142"/>
      <c r="T133" s="49"/>
      <c r="AO133" s="17" t="s">
        <v>147</v>
      </c>
      <c r="AP133" s="17" t="s">
        <v>77</v>
      </c>
    </row>
    <row r="134" spans="2:60" s="1" customFormat="1" ht="44.25" customHeight="1" x14ac:dyDescent="0.2">
      <c r="B134" s="127"/>
      <c r="C134" s="128" t="s">
        <v>216</v>
      </c>
      <c r="D134" s="128" t="s">
        <v>141</v>
      </c>
      <c r="E134" s="129" t="s">
        <v>280</v>
      </c>
      <c r="F134" s="130" t="s">
        <v>281</v>
      </c>
      <c r="G134" s="131" t="s">
        <v>195</v>
      </c>
      <c r="H134" s="132">
        <v>3.24</v>
      </c>
      <c r="I134" s="133">
        <v>118</v>
      </c>
      <c r="J134" s="133">
        <f>ROUND(I134*H134,2)</f>
        <v>382.32</v>
      </c>
      <c r="K134" s="130" t="s">
        <v>145</v>
      </c>
      <c r="L134" s="29"/>
      <c r="M134" s="134" t="s">
        <v>3</v>
      </c>
      <c r="N134" s="135" t="s">
        <v>39</v>
      </c>
      <c r="O134" s="136">
        <v>0.32800000000000001</v>
      </c>
      <c r="P134" s="136">
        <f>O134*H134</f>
        <v>1.0627200000000001</v>
      </c>
      <c r="Q134" s="136">
        <v>0</v>
      </c>
      <c r="R134" s="136">
        <f>Q134*H134</f>
        <v>0</v>
      </c>
      <c r="S134" s="136">
        <v>0</v>
      </c>
      <c r="T134" s="137">
        <f>S134*H134</f>
        <v>0</v>
      </c>
      <c r="AM134" s="138" t="s">
        <v>146</v>
      </c>
      <c r="AO134" s="138" t="s">
        <v>141</v>
      </c>
      <c r="AP134" s="138" t="s">
        <v>77</v>
      </c>
      <c r="AT134" s="17" t="s">
        <v>139</v>
      </c>
      <c r="AZ134" s="139">
        <f>IF(N134="základní",J134,0)</f>
        <v>382.32</v>
      </c>
      <c r="BA134" s="139">
        <f>IF(N134="snížená",J134,0)</f>
        <v>0</v>
      </c>
      <c r="BB134" s="139">
        <f>IF(N134="zákl. přenesená",J134,0)</f>
        <v>0</v>
      </c>
      <c r="BC134" s="139">
        <f>IF(N134="sníž. přenesená",J134,0)</f>
        <v>0</v>
      </c>
      <c r="BD134" s="139">
        <f>IF(N134="nulová",J134,0)</f>
        <v>0</v>
      </c>
      <c r="BE134" s="17" t="s">
        <v>75</v>
      </c>
      <c r="BF134" s="139">
        <f>ROUND(I134*H134,2)</f>
        <v>382.32</v>
      </c>
      <c r="BG134" s="17" t="s">
        <v>146</v>
      </c>
      <c r="BH134" s="138" t="s">
        <v>872</v>
      </c>
    </row>
    <row r="135" spans="2:60" s="1" customFormat="1" x14ac:dyDescent="0.2">
      <c r="B135" s="29"/>
      <c r="D135" s="140" t="s">
        <v>147</v>
      </c>
      <c r="F135" s="141" t="s">
        <v>283</v>
      </c>
      <c r="L135" s="29"/>
      <c r="M135" s="142"/>
      <c r="T135" s="49"/>
      <c r="AO135" s="17" t="s">
        <v>147</v>
      </c>
      <c r="AP135" s="17" t="s">
        <v>77</v>
      </c>
    </row>
    <row r="136" spans="2:60" s="12" customFormat="1" x14ac:dyDescent="0.2">
      <c r="B136" s="143"/>
      <c r="D136" s="144" t="s">
        <v>149</v>
      </c>
      <c r="E136" s="145" t="s">
        <v>3</v>
      </c>
      <c r="F136" s="146" t="s">
        <v>873</v>
      </c>
      <c r="H136" s="147">
        <v>3.24</v>
      </c>
      <c r="L136" s="143"/>
      <c r="M136" s="148"/>
      <c r="T136" s="149"/>
      <c r="AO136" s="145" t="s">
        <v>149</v>
      </c>
      <c r="AP136" s="145" t="s">
        <v>77</v>
      </c>
      <c r="AQ136" s="12" t="s">
        <v>77</v>
      </c>
      <c r="AR136" s="12" t="s">
        <v>30</v>
      </c>
      <c r="AS136" s="12" t="s">
        <v>75</v>
      </c>
      <c r="AT136" s="145" t="s">
        <v>139</v>
      </c>
    </row>
    <row r="137" spans="2:60" s="1" customFormat="1" ht="66.75" customHeight="1" x14ac:dyDescent="0.2">
      <c r="B137" s="127"/>
      <c r="C137" s="128" t="s">
        <v>181</v>
      </c>
      <c r="D137" s="128" t="s">
        <v>141</v>
      </c>
      <c r="E137" s="129" t="s">
        <v>874</v>
      </c>
      <c r="F137" s="130" t="s">
        <v>875</v>
      </c>
      <c r="G137" s="131" t="s">
        <v>195</v>
      </c>
      <c r="H137" s="132">
        <v>1.8</v>
      </c>
      <c r="I137" s="133">
        <v>178</v>
      </c>
      <c r="J137" s="133">
        <f>ROUND(I137*H137,2)</f>
        <v>320.39999999999998</v>
      </c>
      <c r="K137" s="130" t="s">
        <v>145</v>
      </c>
      <c r="L137" s="29"/>
      <c r="M137" s="134" t="s">
        <v>3</v>
      </c>
      <c r="N137" s="135" t="s">
        <v>39</v>
      </c>
      <c r="O137" s="136">
        <v>0.435</v>
      </c>
      <c r="P137" s="136">
        <f>O137*H137</f>
        <v>0.78300000000000003</v>
      </c>
      <c r="Q137" s="136">
        <v>0</v>
      </c>
      <c r="R137" s="136">
        <f>Q137*H137</f>
        <v>0</v>
      </c>
      <c r="S137" s="136">
        <v>0</v>
      </c>
      <c r="T137" s="137">
        <f>S137*H137</f>
        <v>0</v>
      </c>
      <c r="AM137" s="138" t="s">
        <v>146</v>
      </c>
      <c r="AO137" s="138" t="s">
        <v>141</v>
      </c>
      <c r="AP137" s="138" t="s">
        <v>77</v>
      </c>
      <c r="AT137" s="17" t="s">
        <v>139</v>
      </c>
      <c r="AZ137" s="139">
        <f>IF(N137="základní",J137,0)</f>
        <v>320.39999999999998</v>
      </c>
      <c r="BA137" s="139">
        <f>IF(N137="snížená",J137,0)</f>
        <v>0</v>
      </c>
      <c r="BB137" s="139">
        <f>IF(N137="zákl. přenesená",J137,0)</f>
        <v>0</v>
      </c>
      <c r="BC137" s="139">
        <f>IF(N137="sníž. přenesená",J137,0)</f>
        <v>0</v>
      </c>
      <c r="BD137" s="139">
        <f>IF(N137="nulová",J137,0)</f>
        <v>0</v>
      </c>
      <c r="BE137" s="17" t="s">
        <v>75</v>
      </c>
      <c r="BF137" s="139">
        <f>ROUND(I137*H137,2)</f>
        <v>320.39999999999998</v>
      </c>
      <c r="BG137" s="17" t="s">
        <v>146</v>
      </c>
      <c r="BH137" s="138" t="s">
        <v>876</v>
      </c>
    </row>
    <row r="138" spans="2:60" s="1" customFormat="1" x14ac:dyDescent="0.2">
      <c r="B138" s="29"/>
      <c r="D138" s="140" t="s">
        <v>147</v>
      </c>
      <c r="F138" s="141" t="s">
        <v>877</v>
      </c>
      <c r="L138" s="29"/>
      <c r="M138" s="142"/>
      <c r="T138" s="49"/>
      <c r="AO138" s="17" t="s">
        <v>147</v>
      </c>
      <c r="AP138" s="17" t="s">
        <v>77</v>
      </c>
    </row>
    <row r="139" spans="2:60" s="12" customFormat="1" x14ac:dyDescent="0.2">
      <c r="B139" s="143"/>
      <c r="D139" s="144" t="s">
        <v>149</v>
      </c>
      <c r="E139" s="145" t="s">
        <v>3</v>
      </c>
      <c r="F139" s="146" t="s">
        <v>878</v>
      </c>
      <c r="H139" s="147">
        <v>1.8</v>
      </c>
      <c r="L139" s="143"/>
      <c r="M139" s="148"/>
      <c r="T139" s="149"/>
      <c r="AO139" s="145" t="s">
        <v>149</v>
      </c>
      <c r="AP139" s="145" t="s">
        <v>77</v>
      </c>
      <c r="AQ139" s="12" t="s">
        <v>77</v>
      </c>
      <c r="AR139" s="12" t="s">
        <v>30</v>
      </c>
      <c r="AS139" s="12" t="s">
        <v>75</v>
      </c>
      <c r="AT139" s="145" t="s">
        <v>139</v>
      </c>
    </row>
    <row r="140" spans="2:60" s="1" customFormat="1" ht="16.5" customHeight="1" x14ac:dyDescent="0.2">
      <c r="B140" s="127"/>
      <c r="C140" s="161" t="s">
        <v>9</v>
      </c>
      <c r="D140" s="161" t="s">
        <v>287</v>
      </c>
      <c r="E140" s="162" t="s">
        <v>879</v>
      </c>
      <c r="F140" s="163" t="s">
        <v>880</v>
      </c>
      <c r="G140" s="164" t="s">
        <v>275</v>
      </c>
      <c r="H140" s="165">
        <v>3.6</v>
      </c>
      <c r="I140" s="166">
        <v>457</v>
      </c>
      <c r="J140" s="166">
        <f>ROUND(I140*H140,2)</f>
        <v>1645.2</v>
      </c>
      <c r="K140" s="163" t="s">
        <v>145</v>
      </c>
      <c r="L140" s="167"/>
      <c r="M140" s="168" t="s">
        <v>3</v>
      </c>
      <c r="N140" s="169" t="s">
        <v>39</v>
      </c>
      <c r="O140" s="136">
        <v>0</v>
      </c>
      <c r="P140" s="136">
        <f>O140*H140</f>
        <v>0</v>
      </c>
      <c r="Q140" s="136">
        <v>1</v>
      </c>
      <c r="R140" s="136">
        <f>Q140*H140</f>
        <v>3.6</v>
      </c>
      <c r="S140" s="136">
        <v>0</v>
      </c>
      <c r="T140" s="137">
        <f>S140*H140</f>
        <v>0</v>
      </c>
      <c r="AM140" s="138" t="s">
        <v>165</v>
      </c>
      <c r="AO140" s="138" t="s">
        <v>287</v>
      </c>
      <c r="AP140" s="138" t="s">
        <v>77</v>
      </c>
      <c r="AT140" s="17" t="s">
        <v>139</v>
      </c>
      <c r="AZ140" s="139">
        <f>IF(N140="základní",J140,0)</f>
        <v>1645.2</v>
      </c>
      <c r="BA140" s="139">
        <f>IF(N140="snížená",J140,0)</f>
        <v>0</v>
      </c>
      <c r="BB140" s="139">
        <f>IF(N140="zákl. přenesená",J140,0)</f>
        <v>0</v>
      </c>
      <c r="BC140" s="139">
        <f>IF(N140="sníž. přenesená",J140,0)</f>
        <v>0</v>
      </c>
      <c r="BD140" s="139">
        <f>IF(N140="nulová",J140,0)</f>
        <v>0</v>
      </c>
      <c r="BE140" s="17" t="s">
        <v>75</v>
      </c>
      <c r="BF140" s="139">
        <f>ROUND(I140*H140,2)</f>
        <v>1645.2</v>
      </c>
      <c r="BG140" s="17" t="s">
        <v>146</v>
      </c>
      <c r="BH140" s="138" t="s">
        <v>881</v>
      </c>
    </row>
    <row r="141" spans="2:60" s="12" customFormat="1" x14ac:dyDescent="0.2">
      <c r="B141" s="143"/>
      <c r="D141" s="144" t="s">
        <v>149</v>
      </c>
      <c r="F141" s="146" t="s">
        <v>882</v>
      </c>
      <c r="H141" s="147">
        <v>3.6</v>
      </c>
      <c r="L141" s="143"/>
      <c r="M141" s="148"/>
      <c r="T141" s="149"/>
      <c r="AO141" s="145" t="s">
        <v>149</v>
      </c>
      <c r="AP141" s="145" t="s">
        <v>77</v>
      </c>
      <c r="AQ141" s="12" t="s">
        <v>77</v>
      </c>
      <c r="AR141" s="12" t="s">
        <v>4</v>
      </c>
      <c r="AS141" s="12" t="s">
        <v>75</v>
      </c>
      <c r="AT141" s="145" t="s">
        <v>139</v>
      </c>
    </row>
    <row r="142" spans="2:60" s="1" customFormat="1" ht="55.5" customHeight="1" x14ac:dyDescent="0.2">
      <c r="B142" s="127"/>
      <c r="C142" s="128" t="s">
        <v>230</v>
      </c>
      <c r="D142" s="128" t="s">
        <v>141</v>
      </c>
      <c r="E142" s="129" t="s">
        <v>883</v>
      </c>
      <c r="F142" s="130" t="s">
        <v>884</v>
      </c>
      <c r="G142" s="131" t="s">
        <v>144</v>
      </c>
      <c r="H142" s="132">
        <v>301.94</v>
      </c>
      <c r="I142" s="133">
        <v>26</v>
      </c>
      <c r="J142" s="133">
        <f>ROUND(I142*H142,2)</f>
        <v>7850.44</v>
      </c>
      <c r="K142" s="130" t="s">
        <v>145</v>
      </c>
      <c r="L142" s="29"/>
      <c r="M142" s="134" t="s">
        <v>3</v>
      </c>
      <c r="N142" s="135" t="s">
        <v>39</v>
      </c>
      <c r="O142" s="136">
        <v>0.09</v>
      </c>
      <c r="P142" s="136">
        <f>O142*H142</f>
        <v>27.174599999999998</v>
      </c>
      <c r="Q142" s="136">
        <v>0</v>
      </c>
      <c r="R142" s="136">
        <f>Q142*H142</f>
        <v>0</v>
      </c>
      <c r="S142" s="136">
        <v>0</v>
      </c>
      <c r="T142" s="137">
        <f>S142*H142</f>
        <v>0</v>
      </c>
      <c r="AM142" s="138" t="s">
        <v>146</v>
      </c>
      <c r="AO142" s="138" t="s">
        <v>141</v>
      </c>
      <c r="AP142" s="138" t="s">
        <v>77</v>
      </c>
      <c r="AT142" s="17" t="s">
        <v>139</v>
      </c>
      <c r="AZ142" s="139">
        <f>IF(N142="základní",J142,0)</f>
        <v>7850.44</v>
      </c>
      <c r="BA142" s="139">
        <f>IF(N142="snížená",J142,0)</f>
        <v>0</v>
      </c>
      <c r="BB142" s="139">
        <f>IF(N142="zákl. přenesená",J142,0)</f>
        <v>0</v>
      </c>
      <c r="BC142" s="139">
        <f>IF(N142="sníž. přenesená",J142,0)</f>
        <v>0</v>
      </c>
      <c r="BD142" s="139">
        <f>IF(N142="nulová",J142,0)</f>
        <v>0</v>
      </c>
      <c r="BE142" s="17" t="s">
        <v>75</v>
      </c>
      <c r="BF142" s="139">
        <f>ROUND(I142*H142,2)</f>
        <v>7850.44</v>
      </c>
      <c r="BG142" s="17" t="s">
        <v>146</v>
      </c>
      <c r="BH142" s="138" t="s">
        <v>885</v>
      </c>
    </row>
    <row r="143" spans="2:60" s="1" customFormat="1" x14ac:dyDescent="0.2">
      <c r="B143" s="29"/>
      <c r="D143" s="140" t="s">
        <v>147</v>
      </c>
      <c r="F143" s="141" t="s">
        <v>886</v>
      </c>
      <c r="L143" s="29"/>
      <c r="M143" s="142"/>
      <c r="T143" s="49"/>
      <c r="AO143" s="17" t="s">
        <v>147</v>
      </c>
      <c r="AP143" s="17" t="s">
        <v>77</v>
      </c>
    </row>
    <row r="144" spans="2:60" s="1" customFormat="1" ht="37.950000000000003" customHeight="1" x14ac:dyDescent="0.2">
      <c r="B144" s="127"/>
      <c r="C144" s="128" t="s">
        <v>235</v>
      </c>
      <c r="D144" s="128" t="s">
        <v>141</v>
      </c>
      <c r="E144" s="129" t="s">
        <v>887</v>
      </c>
      <c r="F144" s="130" t="s">
        <v>888</v>
      </c>
      <c r="G144" s="131" t="s">
        <v>144</v>
      </c>
      <c r="H144" s="132">
        <v>301.94</v>
      </c>
      <c r="I144" s="133">
        <v>49</v>
      </c>
      <c r="J144" s="133">
        <f>ROUND(I144*H144,2)</f>
        <v>14795.06</v>
      </c>
      <c r="K144" s="130" t="s">
        <v>145</v>
      </c>
      <c r="L144" s="29"/>
      <c r="M144" s="134" t="s">
        <v>3</v>
      </c>
      <c r="N144" s="135" t="s">
        <v>39</v>
      </c>
      <c r="O144" s="136">
        <v>4.3999999999999997E-2</v>
      </c>
      <c r="P144" s="136">
        <f>O144*H144</f>
        <v>13.285359999999999</v>
      </c>
      <c r="Q144" s="136">
        <v>0</v>
      </c>
      <c r="R144" s="136">
        <f>Q144*H144</f>
        <v>0</v>
      </c>
      <c r="S144" s="136">
        <v>0</v>
      </c>
      <c r="T144" s="137">
        <f>S144*H144</f>
        <v>0</v>
      </c>
      <c r="AM144" s="138" t="s">
        <v>146</v>
      </c>
      <c r="AO144" s="138" t="s">
        <v>141</v>
      </c>
      <c r="AP144" s="138" t="s">
        <v>77</v>
      </c>
      <c r="AT144" s="17" t="s">
        <v>139</v>
      </c>
      <c r="AZ144" s="139">
        <f>IF(N144="základní",J144,0)</f>
        <v>14795.06</v>
      </c>
      <c r="BA144" s="139">
        <f>IF(N144="snížená",J144,0)</f>
        <v>0</v>
      </c>
      <c r="BB144" s="139">
        <f>IF(N144="zákl. přenesená",J144,0)</f>
        <v>0</v>
      </c>
      <c r="BC144" s="139">
        <f>IF(N144="sníž. přenesená",J144,0)</f>
        <v>0</v>
      </c>
      <c r="BD144" s="139">
        <f>IF(N144="nulová",J144,0)</f>
        <v>0</v>
      </c>
      <c r="BE144" s="17" t="s">
        <v>75</v>
      </c>
      <c r="BF144" s="139">
        <f>ROUND(I144*H144,2)</f>
        <v>14795.06</v>
      </c>
      <c r="BG144" s="17" t="s">
        <v>146</v>
      </c>
      <c r="BH144" s="138" t="s">
        <v>889</v>
      </c>
    </row>
    <row r="145" spans="2:60" s="1" customFormat="1" x14ac:dyDescent="0.2">
      <c r="B145" s="29"/>
      <c r="D145" s="140" t="s">
        <v>147</v>
      </c>
      <c r="F145" s="141" t="s">
        <v>890</v>
      </c>
      <c r="L145" s="29"/>
      <c r="M145" s="142"/>
      <c r="T145" s="49"/>
      <c r="AO145" s="17" t="s">
        <v>147</v>
      </c>
      <c r="AP145" s="17" t="s">
        <v>77</v>
      </c>
    </row>
    <row r="146" spans="2:60" s="1" customFormat="1" ht="37.950000000000003" customHeight="1" x14ac:dyDescent="0.2">
      <c r="B146" s="127"/>
      <c r="C146" s="128" t="s">
        <v>186</v>
      </c>
      <c r="D146" s="128" t="s">
        <v>141</v>
      </c>
      <c r="E146" s="129" t="s">
        <v>891</v>
      </c>
      <c r="F146" s="130" t="s">
        <v>892</v>
      </c>
      <c r="G146" s="131" t="s">
        <v>144</v>
      </c>
      <c r="H146" s="132">
        <v>301.94</v>
      </c>
      <c r="I146" s="133">
        <v>18</v>
      </c>
      <c r="J146" s="133">
        <f>ROUND(I146*H146,2)</f>
        <v>5434.92</v>
      </c>
      <c r="K146" s="130" t="s">
        <v>145</v>
      </c>
      <c r="L146" s="29"/>
      <c r="M146" s="134" t="s">
        <v>3</v>
      </c>
      <c r="N146" s="135" t="s">
        <v>39</v>
      </c>
      <c r="O146" s="136">
        <v>5.8000000000000003E-2</v>
      </c>
      <c r="P146" s="136">
        <f>O146*H146</f>
        <v>17.512520000000002</v>
      </c>
      <c r="Q146" s="136">
        <v>0</v>
      </c>
      <c r="R146" s="136">
        <f>Q146*H146</f>
        <v>0</v>
      </c>
      <c r="S146" s="136">
        <v>0</v>
      </c>
      <c r="T146" s="137">
        <f>S146*H146</f>
        <v>0</v>
      </c>
      <c r="AM146" s="138" t="s">
        <v>146</v>
      </c>
      <c r="AO146" s="138" t="s">
        <v>141</v>
      </c>
      <c r="AP146" s="138" t="s">
        <v>77</v>
      </c>
      <c r="AT146" s="17" t="s">
        <v>139</v>
      </c>
      <c r="AZ146" s="139">
        <f>IF(N146="základní",J146,0)</f>
        <v>5434.92</v>
      </c>
      <c r="BA146" s="139">
        <f>IF(N146="snížená",J146,0)</f>
        <v>0</v>
      </c>
      <c r="BB146" s="139">
        <f>IF(N146="zákl. přenesená",J146,0)</f>
        <v>0</v>
      </c>
      <c r="BC146" s="139">
        <f>IF(N146="sníž. přenesená",J146,0)</f>
        <v>0</v>
      </c>
      <c r="BD146" s="139">
        <f>IF(N146="nulová",J146,0)</f>
        <v>0</v>
      </c>
      <c r="BE146" s="17" t="s">
        <v>75</v>
      </c>
      <c r="BF146" s="139">
        <f>ROUND(I146*H146,2)</f>
        <v>5434.92</v>
      </c>
      <c r="BG146" s="17" t="s">
        <v>146</v>
      </c>
      <c r="BH146" s="138" t="s">
        <v>893</v>
      </c>
    </row>
    <row r="147" spans="2:60" s="1" customFormat="1" x14ac:dyDescent="0.2">
      <c r="B147" s="29"/>
      <c r="D147" s="140" t="s">
        <v>147</v>
      </c>
      <c r="F147" s="141" t="s">
        <v>894</v>
      </c>
      <c r="L147" s="29"/>
      <c r="M147" s="142"/>
      <c r="T147" s="49"/>
      <c r="AO147" s="17" t="s">
        <v>147</v>
      </c>
      <c r="AP147" s="17" t="s">
        <v>77</v>
      </c>
    </row>
    <row r="148" spans="2:60" s="1" customFormat="1" ht="16.5" customHeight="1" x14ac:dyDescent="0.2">
      <c r="B148" s="127"/>
      <c r="C148" s="161" t="s">
        <v>246</v>
      </c>
      <c r="D148" s="161" t="s">
        <v>287</v>
      </c>
      <c r="E148" s="162" t="s">
        <v>895</v>
      </c>
      <c r="F148" s="163" t="s">
        <v>896</v>
      </c>
      <c r="G148" s="164" t="s">
        <v>897</v>
      </c>
      <c r="H148" s="165">
        <v>6.0389999999999997</v>
      </c>
      <c r="I148" s="166">
        <v>147</v>
      </c>
      <c r="J148" s="166">
        <f>ROUND(I148*H148,2)</f>
        <v>887.73</v>
      </c>
      <c r="K148" s="163" t="s">
        <v>145</v>
      </c>
      <c r="L148" s="167"/>
      <c r="M148" s="168" t="s">
        <v>3</v>
      </c>
      <c r="N148" s="169" t="s">
        <v>39</v>
      </c>
      <c r="O148" s="136">
        <v>0</v>
      </c>
      <c r="P148" s="136">
        <f>O148*H148</f>
        <v>0</v>
      </c>
      <c r="Q148" s="136">
        <v>1E-3</v>
      </c>
      <c r="R148" s="136">
        <f>Q148*H148</f>
        <v>6.0390000000000001E-3</v>
      </c>
      <c r="S148" s="136">
        <v>0</v>
      </c>
      <c r="T148" s="137">
        <f>S148*H148</f>
        <v>0</v>
      </c>
      <c r="AM148" s="138" t="s">
        <v>165</v>
      </c>
      <c r="AO148" s="138" t="s">
        <v>287</v>
      </c>
      <c r="AP148" s="138" t="s">
        <v>77</v>
      </c>
      <c r="AT148" s="17" t="s">
        <v>139</v>
      </c>
      <c r="AZ148" s="139">
        <f>IF(N148="základní",J148,0)</f>
        <v>887.73</v>
      </c>
      <c r="BA148" s="139">
        <f>IF(N148="snížená",J148,0)</f>
        <v>0</v>
      </c>
      <c r="BB148" s="139">
        <f>IF(N148="zákl. přenesená",J148,0)</f>
        <v>0</v>
      </c>
      <c r="BC148" s="139">
        <f>IF(N148="sníž. přenesená",J148,0)</f>
        <v>0</v>
      </c>
      <c r="BD148" s="139">
        <f>IF(N148="nulová",J148,0)</f>
        <v>0</v>
      </c>
      <c r="BE148" s="17" t="s">
        <v>75</v>
      </c>
      <c r="BF148" s="139">
        <f>ROUND(I148*H148,2)</f>
        <v>887.73</v>
      </c>
      <c r="BG148" s="17" t="s">
        <v>146</v>
      </c>
      <c r="BH148" s="138" t="s">
        <v>898</v>
      </c>
    </row>
    <row r="149" spans="2:60" s="12" customFormat="1" x14ac:dyDescent="0.2">
      <c r="B149" s="143"/>
      <c r="D149" s="144" t="s">
        <v>149</v>
      </c>
      <c r="F149" s="146" t="s">
        <v>899</v>
      </c>
      <c r="H149" s="147">
        <v>6.0389999999999997</v>
      </c>
      <c r="L149" s="143"/>
      <c r="M149" s="148"/>
      <c r="T149" s="149"/>
      <c r="AO149" s="145" t="s">
        <v>149</v>
      </c>
      <c r="AP149" s="145" t="s">
        <v>77</v>
      </c>
      <c r="AQ149" s="12" t="s">
        <v>77</v>
      </c>
      <c r="AR149" s="12" t="s">
        <v>4</v>
      </c>
      <c r="AS149" s="12" t="s">
        <v>75</v>
      </c>
      <c r="AT149" s="145" t="s">
        <v>139</v>
      </c>
    </row>
    <row r="150" spans="2:60" s="1" customFormat="1" ht="33" customHeight="1" x14ac:dyDescent="0.2">
      <c r="B150" s="127"/>
      <c r="C150" s="128" t="s">
        <v>196</v>
      </c>
      <c r="D150" s="128" t="s">
        <v>141</v>
      </c>
      <c r="E150" s="129" t="s">
        <v>900</v>
      </c>
      <c r="F150" s="130" t="s">
        <v>901</v>
      </c>
      <c r="G150" s="131" t="s">
        <v>144</v>
      </c>
      <c r="H150" s="132">
        <v>301.94</v>
      </c>
      <c r="I150" s="133">
        <v>22</v>
      </c>
      <c r="J150" s="133">
        <f>ROUND(I150*H150,2)</f>
        <v>6642.68</v>
      </c>
      <c r="K150" s="130" t="s">
        <v>145</v>
      </c>
      <c r="L150" s="29"/>
      <c r="M150" s="134" t="s">
        <v>3</v>
      </c>
      <c r="N150" s="135" t="s">
        <v>39</v>
      </c>
      <c r="O150" s="136">
        <v>1.9E-2</v>
      </c>
      <c r="P150" s="136">
        <f>O150*H150</f>
        <v>5.7368600000000001</v>
      </c>
      <c r="Q150" s="136">
        <v>0</v>
      </c>
      <c r="R150" s="136">
        <f>Q150*H150</f>
        <v>0</v>
      </c>
      <c r="S150" s="136">
        <v>0</v>
      </c>
      <c r="T150" s="137">
        <f>S150*H150</f>
        <v>0</v>
      </c>
      <c r="AM150" s="138" t="s">
        <v>146</v>
      </c>
      <c r="AO150" s="138" t="s">
        <v>141</v>
      </c>
      <c r="AP150" s="138" t="s">
        <v>77</v>
      </c>
      <c r="AT150" s="17" t="s">
        <v>139</v>
      </c>
      <c r="AZ150" s="139">
        <f>IF(N150="základní",J150,0)</f>
        <v>6642.68</v>
      </c>
      <c r="BA150" s="139">
        <f>IF(N150="snížená",J150,0)</f>
        <v>0</v>
      </c>
      <c r="BB150" s="139">
        <f>IF(N150="zákl. přenesená",J150,0)</f>
        <v>0</v>
      </c>
      <c r="BC150" s="139">
        <f>IF(N150="sníž. přenesená",J150,0)</f>
        <v>0</v>
      </c>
      <c r="BD150" s="139">
        <f>IF(N150="nulová",J150,0)</f>
        <v>0</v>
      </c>
      <c r="BE150" s="17" t="s">
        <v>75</v>
      </c>
      <c r="BF150" s="139">
        <f>ROUND(I150*H150,2)</f>
        <v>6642.68</v>
      </c>
      <c r="BG150" s="17" t="s">
        <v>146</v>
      </c>
      <c r="BH150" s="138" t="s">
        <v>902</v>
      </c>
    </row>
    <row r="151" spans="2:60" s="1" customFormat="1" x14ac:dyDescent="0.2">
      <c r="B151" s="29"/>
      <c r="D151" s="140" t="s">
        <v>147</v>
      </c>
      <c r="F151" s="141" t="s">
        <v>903</v>
      </c>
      <c r="L151" s="29"/>
      <c r="M151" s="142"/>
      <c r="T151" s="49"/>
      <c r="AO151" s="17" t="s">
        <v>147</v>
      </c>
      <c r="AP151" s="17" t="s">
        <v>77</v>
      </c>
    </row>
    <row r="152" spans="2:60" s="1" customFormat="1" ht="33" customHeight="1" x14ac:dyDescent="0.2">
      <c r="B152" s="127"/>
      <c r="C152" s="128" t="s">
        <v>8</v>
      </c>
      <c r="D152" s="128" t="s">
        <v>141</v>
      </c>
      <c r="E152" s="129" t="s">
        <v>303</v>
      </c>
      <c r="F152" s="130" t="s">
        <v>304</v>
      </c>
      <c r="G152" s="131" t="s">
        <v>144</v>
      </c>
      <c r="H152" s="132">
        <v>75.344999999999999</v>
      </c>
      <c r="I152" s="133">
        <v>55</v>
      </c>
      <c r="J152" s="133">
        <f>ROUND(I152*H152,2)</f>
        <v>4143.9799999999996</v>
      </c>
      <c r="K152" s="130" t="s">
        <v>145</v>
      </c>
      <c r="L152" s="29"/>
      <c r="M152" s="134" t="s">
        <v>3</v>
      </c>
      <c r="N152" s="135" t="s">
        <v>39</v>
      </c>
      <c r="O152" s="136">
        <v>2.5000000000000001E-2</v>
      </c>
      <c r="P152" s="136">
        <f>O152*H152</f>
        <v>1.8836250000000001</v>
      </c>
      <c r="Q152" s="136">
        <v>0</v>
      </c>
      <c r="R152" s="136">
        <f>Q152*H152</f>
        <v>0</v>
      </c>
      <c r="S152" s="136">
        <v>0</v>
      </c>
      <c r="T152" s="137">
        <f>S152*H152</f>
        <v>0</v>
      </c>
      <c r="AM152" s="138" t="s">
        <v>146</v>
      </c>
      <c r="AO152" s="138" t="s">
        <v>141</v>
      </c>
      <c r="AP152" s="138" t="s">
        <v>77</v>
      </c>
      <c r="AT152" s="17" t="s">
        <v>139</v>
      </c>
      <c r="AZ152" s="139">
        <f>IF(N152="základní",J152,0)</f>
        <v>4143.9799999999996</v>
      </c>
      <c r="BA152" s="139">
        <f>IF(N152="snížená",J152,0)</f>
        <v>0</v>
      </c>
      <c r="BB152" s="139">
        <f>IF(N152="zákl. přenesená",J152,0)</f>
        <v>0</v>
      </c>
      <c r="BC152" s="139">
        <f>IF(N152="sníž. přenesená",J152,0)</f>
        <v>0</v>
      </c>
      <c r="BD152" s="139">
        <f>IF(N152="nulová",J152,0)</f>
        <v>0</v>
      </c>
      <c r="BE152" s="17" t="s">
        <v>75</v>
      </c>
      <c r="BF152" s="139">
        <f>ROUND(I152*H152,2)</f>
        <v>4143.9799999999996</v>
      </c>
      <c r="BG152" s="17" t="s">
        <v>146</v>
      </c>
      <c r="BH152" s="138" t="s">
        <v>196</v>
      </c>
    </row>
    <row r="153" spans="2:60" s="1" customFormat="1" x14ac:dyDescent="0.2">
      <c r="B153" s="29"/>
      <c r="D153" s="140" t="s">
        <v>147</v>
      </c>
      <c r="F153" s="141" t="s">
        <v>306</v>
      </c>
      <c r="L153" s="29"/>
      <c r="M153" s="142"/>
      <c r="T153" s="49"/>
      <c r="AO153" s="17" t="s">
        <v>147</v>
      </c>
      <c r="AP153" s="17" t="s">
        <v>77</v>
      </c>
    </row>
    <row r="154" spans="2:60" s="12" customFormat="1" x14ac:dyDescent="0.2">
      <c r="B154" s="143"/>
      <c r="D154" s="144" t="s">
        <v>149</v>
      </c>
      <c r="E154" s="145" t="s">
        <v>3</v>
      </c>
      <c r="F154" s="146" t="s">
        <v>904</v>
      </c>
      <c r="H154" s="147">
        <v>57.9</v>
      </c>
      <c r="L154" s="143"/>
      <c r="M154" s="148"/>
      <c r="T154" s="149"/>
      <c r="AO154" s="145" t="s">
        <v>149</v>
      </c>
      <c r="AP154" s="145" t="s">
        <v>77</v>
      </c>
      <c r="AQ154" s="12" t="s">
        <v>77</v>
      </c>
      <c r="AR154" s="12" t="s">
        <v>30</v>
      </c>
      <c r="AS154" s="12" t="s">
        <v>68</v>
      </c>
      <c r="AT154" s="145" t="s">
        <v>139</v>
      </c>
    </row>
    <row r="155" spans="2:60" s="12" customFormat="1" x14ac:dyDescent="0.2">
      <c r="B155" s="143"/>
      <c r="D155" s="144" t="s">
        <v>149</v>
      </c>
      <c r="E155" s="145" t="s">
        <v>3</v>
      </c>
      <c r="F155" s="146" t="s">
        <v>905</v>
      </c>
      <c r="H155" s="147">
        <v>13.35</v>
      </c>
      <c r="L155" s="143"/>
      <c r="M155" s="148"/>
      <c r="T155" s="149"/>
      <c r="AO155" s="145" t="s">
        <v>149</v>
      </c>
      <c r="AP155" s="145" t="s">
        <v>77</v>
      </c>
      <c r="AQ155" s="12" t="s">
        <v>77</v>
      </c>
      <c r="AR155" s="12" t="s">
        <v>30</v>
      </c>
      <c r="AS155" s="12" t="s">
        <v>68</v>
      </c>
      <c r="AT155" s="145" t="s">
        <v>139</v>
      </c>
    </row>
    <row r="156" spans="2:60" s="12" customFormat="1" x14ac:dyDescent="0.2">
      <c r="B156" s="143"/>
      <c r="D156" s="144" t="s">
        <v>149</v>
      </c>
      <c r="E156" s="145" t="s">
        <v>3</v>
      </c>
      <c r="F156" s="146" t="s">
        <v>906</v>
      </c>
      <c r="H156" s="147"/>
      <c r="L156" s="143"/>
      <c r="M156" s="148"/>
      <c r="T156" s="149"/>
      <c r="AO156" s="145" t="s">
        <v>149</v>
      </c>
      <c r="AP156" s="145" t="s">
        <v>77</v>
      </c>
      <c r="AQ156" s="12" t="s">
        <v>77</v>
      </c>
      <c r="AR156" s="12" t="s">
        <v>30</v>
      </c>
      <c r="AS156" s="12" t="s">
        <v>68</v>
      </c>
      <c r="AT156" s="145" t="s">
        <v>139</v>
      </c>
    </row>
    <row r="157" spans="2:60" s="12" customFormat="1" x14ac:dyDescent="0.2">
      <c r="B157" s="143"/>
      <c r="D157" s="144" t="s">
        <v>149</v>
      </c>
      <c r="E157" s="145" t="s">
        <v>3</v>
      </c>
      <c r="F157" s="146" t="s">
        <v>907</v>
      </c>
      <c r="H157" s="147"/>
      <c r="L157" s="143"/>
      <c r="M157" s="148"/>
      <c r="T157" s="149"/>
      <c r="AO157" s="145" t="s">
        <v>149</v>
      </c>
      <c r="AP157" s="145" t="s">
        <v>77</v>
      </c>
      <c r="AQ157" s="12" t="s">
        <v>77</v>
      </c>
      <c r="AR157" s="12" t="s">
        <v>30</v>
      </c>
      <c r="AS157" s="12" t="s">
        <v>68</v>
      </c>
      <c r="AT157" s="145" t="s">
        <v>139</v>
      </c>
    </row>
    <row r="158" spans="2:60" s="12" customFormat="1" x14ac:dyDescent="0.2">
      <c r="B158" s="143"/>
      <c r="D158" s="144" t="s">
        <v>149</v>
      </c>
      <c r="E158" s="145" t="s">
        <v>3</v>
      </c>
      <c r="F158" s="146" t="s">
        <v>908</v>
      </c>
      <c r="H158" s="147"/>
      <c r="L158" s="143"/>
      <c r="M158" s="148"/>
      <c r="T158" s="149"/>
      <c r="AO158" s="145" t="s">
        <v>149</v>
      </c>
      <c r="AP158" s="145" t="s">
        <v>77</v>
      </c>
      <c r="AQ158" s="12" t="s">
        <v>77</v>
      </c>
      <c r="AR158" s="12" t="s">
        <v>30</v>
      </c>
      <c r="AS158" s="12" t="s">
        <v>68</v>
      </c>
      <c r="AT158" s="145" t="s">
        <v>139</v>
      </c>
    </row>
    <row r="159" spans="2:60" s="12" customFormat="1" x14ac:dyDescent="0.2">
      <c r="B159" s="143"/>
      <c r="D159" s="144" t="s">
        <v>149</v>
      </c>
      <c r="E159" s="145" t="s">
        <v>3</v>
      </c>
      <c r="F159" s="146" t="s">
        <v>909</v>
      </c>
      <c r="H159" s="147"/>
      <c r="L159" s="143"/>
      <c r="M159" s="148"/>
      <c r="T159" s="149"/>
      <c r="AO159" s="145" t="s">
        <v>149</v>
      </c>
      <c r="AP159" s="145" t="s">
        <v>77</v>
      </c>
      <c r="AQ159" s="12" t="s">
        <v>77</v>
      </c>
      <c r="AR159" s="12" t="s">
        <v>30</v>
      </c>
      <c r="AS159" s="12" t="s">
        <v>68</v>
      </c>
      <c r="AT159" s="145" t="s">
        <v>139</v>
      </c>
    </row>
    <row r="160" spans="2:60" s="12" customFormat="1" x14ac:dyDescent="0.2">
      <c r="B160" s="143"/>
      <c r="D160" s="144" t="s">
        <v>149</v>
      </c>
      <c r="E160" s="145" t="s">
        <v>3</v>
      </c>
      <c r="F160" s="146" t="s">
        <v>910</v>
      </c>
      <c r="H160" s="147">
        <v>4.0949999999999998</v>
      </c>
      <c r="L160" s="143"/>
      <c r="M160" s="148"/>
      <c r="T160" s="149"/>
      <c r="AO160" s="145" t="s">
        <v>149</v>
      </c>
      <c r="AP160" s="145" t="s">
        <v>77</v>
      </c>
      <c r="AQ160" s="12" t="s">
        <v>77</v>
      </c>
      <c r="AR160" s="12" t="s">
        <v>30</v>
      </c>
      <c r="AS160" s="12" t="s">
        <v>68</v>
      </c>
      <c r="AT160" s="145" t="s">
        <v>139</v>
      </c>
    </row>
    <row r="161" spans="2:60" s="13" customFormat="1" x14ac:dyDescent="0.2">
      <c r="B161" s="150"/>
      <c r="D161" s="144" t="s">
        <v>149</v>
      </c>
      <c r="E161" s="151" t="s">
        <v>3</v>
      </c>
      <c r="F161" s="152" t="s">
        <v>151</v>
      </c>
      <c r="H161" s="153">
        <v>75.344999999999999</v>
      </c>
      <c r="L161" s="150"/>
      <c r="M161" s="154"/>
      <c r="T161" s="155"/>
      <c r="AO161" s="151" t="s">
        <v>149</v>
      </c>
      <c r="AP161" s="151" t="s">
        <v>77</v>
      </c>
      <c r="AQ161" s="13" t="s">
        <v>146</v>
      </c>
      <c r="AR161" s="13" t="s">
        <v>30</v>
      </c>
      <c r="AS161" s="13" t="s">
        <v>75</v>
      </c>
      <c r="AT161" s="151" t="s">
        <v>139</v>
      </c>
    </row>
    <row r="162" spans="2:60" s="1" customFormat="1" ht="37.950000000000003" customHeight="1" x14ac:dyDescent="0.2">
      <c r="B162" s="127"/>
      <c r="C162" s="128" t="s">
        <v>200</v>
      </c>
      <c r="D162" s="128" t="s">
        <v>141</v>
      </c>
      <c r="E162" s="129" t="s">
        <v>911</v>
      </c>
      <c r="F162" s="130" t="s">
        <v>912</v>
      </c>
      <c r="G162" s="131" t="s">
        <v>144</v>
      </c>
      <c r="H162" s="132">
        <v>301.94</v>
      </c>
      <c r="I162" s="133">
        <v>15</v>
      </c>
      <c r="J162" s="133">
        <f>ROUND(I162*H162,2)</f>
        <v>4529.1000000000004</v>
      </c>
      <c r="K162" s="130" t="s">
        <v>145</v>
      </c>
      <c r="L162" s="29"/>
      <c r="M162" s="134" t="s">
        <v>3</v>
      </c>
      <c r="N162" s="135" t="s">
        <v>39</v>
      </c>
      <c r="O162" s="136">
        <v>5.5E-2</v>
      </c>
      <c r="P162" s="136">
        <f>O162*H162</f>
        <v>16.6067</v>
      </c>
      <c r="Q162" s="136">
        <v>0</v>
      </c>
      <c r="R162" s="136">
        <f>Q162*H162</f>
        <v>0</v>
      </c>
      <c r="S162" s="136">
        <v>0</v>
      </c>
      <c r="T162" s="137">
        <f>S162*H162</f>
        <v>0</v>
      </c>
      <c r="AM162" s="138" t="s">
        <v>146</v>
      </c>
      <c r="AO162" s="138" t="s">
        <v>141</v>
      </c>
      <c r="AP162" s="138" t="s">
        <v>77</v>
      </c>
      <c r="AT162" s="17" t="s">
        <v>139</v>
      </c>
      <c r="AZ162" s="139">
        <f>IF(N162="základní",J162,0)</f>
        <v>4529.1000000000004</v>
      </c>
      <c r="BA162" s="139">
        <f>IF(N162="snížená",J162,0)</f>
        <v>0</v>
      </c>
      <c r="BB162" s="139">
        <f>IF(N162="zákl. přenesená",J162,0)</f>
        <v>0</v>
      </c>
      <c r="BC162" s="139">
        <f>IF(N162="sníž. přenesená",J162,0)</f>
        <v>0</v>
      </c>
      <c r="BD162" s="139">
        <f>IF(N162="nulová",J162,0)</f>
        <v>0</v>
      </c>
      <c r="BE162" s="17" t="s">
        <v>75</v>
      </c>
      <c r="BF162" s="139">
        <f>ROUND(I162*H162,2)</f>
        <v>4529.1000000000004</v>
      </c>
      <c r="BG162" s="17" t="s">
        <v>146</v>
      </c>
      <c r="BH162" s="138" t="s">
        <v>913</v>
      </c>
    </row>
    <row r="163" spans="2:60" s="1" customFormat="1" x14ac:dyDescent="0.2">
      <c r="B163" s="29"/>
      <c r="D163" s="140" t="s">
        <v>147</v>
      </c>
      <c r="F163" s="141" t="s">
        <v>914</v>
      </c>
      <c r="L163" s="29"/>
      <c r="M163" s="142"/>
      <c r="T163" s="49"/>
      <c r="AO163" s="17" t="s">
        <v>147</v>
      </c>
      <c r="AP163" s="17" t="s">
        <v>77</v>
      </c>
    </row>
    <row r="164" spans="2:60" s="1" customFormat="1" ht="16.5" customHeight="1" x14ac:dyDescent="0.2">
      <c r="B164" s="127"/>
      <c r="C164" s="161" t="s">
        <v>267</v>
      </c>
      <c r="D164" s="161" t="s">
        <v>287</v>
      </c>
      <c r="E164" s="162" t="s">
        <v>915</v>
      </c>
      <c r="F164" s="163" t="s">
        <v>916</v>
      </c>
      <c r="G164" s="164" t="s">
        <v>195</v>
      </c>
      <c r="H164" s="165">
        <v>15.398999999999999</v>
      </c>
      <c r="I164" s="166">
        <v>1580</v>
      </c>
      <c r="J164" s="166">
        <f>ROUND(I164*H164,2)</f>
        <v>24330.42</v>
      </c>
      <c r="K164" s="163" t="s">
        <v>145</v>
      </c>
      <c r="L164" s="167"/>
      <c r="M164" s="168" t="s">
        <v>3</v>
      </c>
      <c r="N164" s="169" t="s">
        <v>39</v>
      </c>
      <c r="O164" s="136">
        <v>0</v>
      </c>
      <c r="P164" s="136">
        <f>O164*H164</f>
        <v>0</v>
      </c>
      <c r="Q164" s="136">
        <v>0.21</v>
      </c>
      <c r="R164" s="136">
        <f>Q164*H164</f>
        <v>3.2337899999999995</v>
      </c>
      <c r="S164" s="136">
        <v>0</v>
      </c>
      <c r="T164" s="137">
        <f>S164*H164</f>
        <v>0</v>
      </c>
      <c r="AM164" s="138" t="s">
        <v>165</v>
      </c>
      <c r="AO164" s="138" t="s">
        <v>287</v>
      </c>
      <c r="AP164" s="138" t="s">
        <v>77</v>
      </c>
      <c r="AT164" s="17" t="s">
        <v>139</v>
      </c>
      <c r="AZ164" s="139">
        <f>IF(N164="základní",J164,0)</f>
        <v>24330.42</v>
      </c>
      <c r="BA164" s="139">
        <f>IF(N164="snížená",J164,0)</f>
        <v>0</v>
      </c>
      <c r="BB164" s="139">
        <f>IF(N164="zákl. přenesená",J164,0)</f>
        <v>0</v>
      </c>
      <c r="BC164" s="139">
        <f>IF(N164="sníž. přenesená",J164,0)</f>
        <v>0</v>
      </c>
      <c r="BD164" s="139">
        <f>IF(N164="nulová",J164,0)</f>
        <v>0</v>
      </c>
      <c r="BE164" s="17" t="s">
        <v>75</v>
      </c>
      <c r="BF164" s="139">
        <f>ROUND(I164*H164,2)</f>
        <v>24330.42</v>
      </c>
      <c r="BG164" s="17" t="s">
        <v>146</v>
      </c>
      <c r="BH164" s="138" t="s">
        <v>917</v>
      </c>
    </row>
    <row r="165" spans="2:60" s="12" customFormat="1" x14ac:dyDescent="0.2">
      <c r="B165" s="143"/>
      <c r="D165" s="144" t="s">
        <v>149</v>
      </c>
      <c r="F165" s="146" t="s">
        <v>918</v>
      </c>
      <c r="H165" s="147">
        <v>15.398999999999999</v>
      </c>
      <c r="L165" s="143"/>
      <c r="M165" s="148"/>
      <c r="T165" s="149"/>
      <c r="AO165" s="145" t="s">
        <v>149</v>
      </c>
      <c r="AP165" s="145" t="s">
        <v>77</v>
      </c>
      <c r="AQ165" s="12" t="s">
        <v>77</v>
      </c>
      <c r="AR165" s="12" t="s">
        <v>4</v>
      </c>
      <c r="AS165" s="12" t="s">
        <v>75</v>
      </c>
      <c r="AT165" s="145" t="s">
        <v>139</v>
      </c>
    </row>
    <row r="166" spans="2:60" s="11" customFormat="1" ht="22.95" customHeight="1" x14ac:dyDescent="0.25">
      <c r="B166" s="116"/>
      <c r="D166" s="117" t="s">
        <v>67</v>
      </c>
      <c r="E166" s="125" t="s">
        <v>146</v>
      </c>
      <c r="F166" s="125" t="s">
        <v>312</v>
      </c>
      <c r="J166" s="126">
        <f>BF166</f>
        <v>2371.44</v>
      </c>
      <c r="L166" s="116"/>
      <c r="M166" s="120"/>
      <c r="P166" s="121">
        <f>SUM(P167:P172)</f>
        <v>2.7101999999999999</v>
      </c>
      <c r="R166" s="121">
        <f>SUM(R167:R172)</f>
        <v>0.50187999999999999</v>
      </c>
      <c r="T166" s="122">
        <f>SUM(T167:T172)</f>
        <v>0</v>
      </c>
      <c r="AM166" s="117" t="s">
        <v>75</v>
      </c>
      <c r="AO166" s="123" t="s">
        <v>67</v>
      </c>
      <c r="AP166" s="123" t="s">
        <v>75</v>
      </c>
      <c r="AT166" s="117" t="s">
        <v>139</v>
      </c>
      <c r="BF166" s="124">
        <f>SUM(BF167:BF172)</f>
        <v>2371.44</v>
      </c>
    </row>
    <row r="167" spans="2:60" s="1" customFormat="1" ht="33" customHeight="1" x14ac:dyDescent="0.2">
      <c r="B167" s="127"/>
      <c r="C167" s="128" t="s">
        <v>272</v>
      </c>
      <c r="D167" s="128" t="s">
        <v>141</v>
      </c>
      <c r="E167" s="129" t="s">
        <v>919</v>
      </c>
      <c r="F167" s="130" t="s">
        <v>920</v>
      </c>
      <c r="G167" s="131" t="s">
        <v>195</v>
      </c>
      <c r="H167" s="132">
        <v>0.36</v>
      </c>
      <c r="I167" s="133">
        <v>1304</v>
      </c>
      <c r="J167" s="133">
        <f>ROUND(I167*H167,2)</f>
        <v>469.44</v>
      </c>
      <c r="K167" s="130" t="s">
        <v>145</v>
      </c>
      <c r="L167" s="29"/>
      <c r="M167" s="134" t="s">
        <v>3</v>
      </c>
      <c r="N167" s="135" t="s">
        <v>39</v>
      </c>
      <c r="O167" s="136">
        <v>1.6950000000000001</v>
      </c>
      <c r="P167" s="136">
        <f>O167*H167</f>
        <v>0.61019999999999996</v>
      </c>
      <c r="Q167" s="136">
        <v>0</v>
      </c>
      <c r="R167" s="136">
        <f>Q167*H167</f>
        <v>0</v>
      </c>
      <c r="S167" s="136">
        <v>0</v>
      </c>
      <c r="T167" s="137">
        <f>S167*H167</f>
        <v>0</v>
      </c>
      <c r="AM167" s="138" t="s">
        <v>146</v>
      </c>
      <c r="AO167" s="138" t="s">
        <v>141</v>
      </c>
      <c r="AP167" s="138" t="s">
        <v>77</v>
      </c>
      <c r="AT167" s="17" t="s">
        <v>139</v>
      </c>
      <c r="AZ167" s="139">
        <f>IF(N167="základní",J167,0)</f>
        <v>469.44</v>
      </c>
      <c r="BA167" s="139">
        <f>IF(N167="snížená",J167,0)</f>
        <v>0</v>
      </c>
      <c r="BB167" s="139">
        <f>IF(N167="zákl. přenesená",J167,0)</f>
        <v>0</v>
      </c>
      <c r="BC167" s="139">
        <f>IF(N167="sníž. přenesená",J167,0)</f>
        <v>0</v>
      </c>
      <c r="BD167" s="139">
        <f>IF(N167="nulová",J167,0)</f>
        <v>0</v>
      </c>
      <c r="BE167" s="17" t="s">
        <v>75</v>
      </c>
      <c r="BF167" s="139">
        <f>ROUND(I167*H167,2)</f>
        <v>469.44</v>
      </c>
      <c r="BG167" s="17" t="s">
        <v>146</v>
      </c>
      <c r="BH167" s="138" t="s">
        <v>921</v>
      </c>
    </row>
    <row r="168" spans="2:60" s="1" customFormat="1" x14ac:dyDescent="0.2">
      <c r="B168" s="29"/>
      <c r="D168" s="140" t="s">
        <v>147</v>
      </c>
      <c r="F168" s="141" t="s">
        <v>922</v>
      </c>
      <c r="L168" s="29"/>
      <c r="M168" s="142"/>
      <c r="T168" s="49"/>
      <c r="AO168" s="17" t="s">
        <v>147</v>
      </c>
      <c r="AP168" s="17" t="s">
        <v>77</v>
      </c>
    </row>
    <row r="169" spans="2:60" s="12" customFormat="1" x14ac:dyDescent="0.2">
      <c r="B169" s="143"/>
      <c r="D169" s="144" t="s">
        <v>149</v>
      </c>
      <c r="E169" s="145" t="s">
        <v>3</v>
      </c>
      <c r="F169" s="146" t="s">
        <v>923</v>
      </c>
      <c r="H169" s="147">
        <v>0.36</v>
      </c>
      <c r="L169" s="143"/>
      <c r="M169" s="148"/>
      <c r="T169" s="149"/>
      <c r="AO169" s="145" t="s">
        <v>149</v>
      </c>
      <c r="AP169" s="145" t="s">
        <v>77</v>
      </c>
      <c r="AQ169" s="12" t="s">
        <v>77</v>
      </c>
      <c r="AR169" s="12" t="s">
        <v>30</v>
      </c>
      <c r="AS169" s="12" t="s">
        <v>75</v>
      </c>
      <c r="AT169" s="145" t="s">
        <v>139</v>
      </c>
    </row>
    <row r="170" spans="2:60" s="1" customFormat="1" ht="24.15" customHeight="1" x14ac:dyDescent="0.2">
      <c r="B170" s="127"/>
      <c r="C170" s="128" t="s">
        <v>279</v>
      </c>
      <c r="D170" s="128" t="s">
        <v>141</v>
      </c>
      <c r="E170" s="129" t="s">
        <v>924</v>
      </c>
      <c r="F170" s="130" t="s">
        <v>925</v>
      </c>
      <c r="G170" s="131" t="s">
        <v>425</v>
      </c>
      <c r="H170" s="132">
        <v>2</v>
      </c>
      <c r="I170" s="133">
        <v>590</v>
      </c>
      <c r="J170" s="133">
        <f>ROUND(I170*H170,2)</f>
        <v>1180</v>
      </c>
      <c r="K170" s="130" t="s">
        <v>145</v>
      </c>
      <c r="L170" s="29"/>
      <c r="M170" s="134" t="s">
        <v>3</v>
      </c>
      <c r="N170" s="135" t="s">
        <v>39</v>
      </c>
      <c r="O170" s="136">
        <v>1.05</v>
      </c>
      <c r="P170" s="136">
        <f>O170*H170</f>
        <v>2.1</v>
      </c>
      <c r="Q170" s="136">
        <v>0.22394</v>
      </c>
      <c r="R170" s="136">
        <f>Q170*H170</f>
        <v>0.44788</v>
      </c>
      <c r="S170" s="136">
        <v>0</v>
      </c>
      <c r="T170" s="137">
        <f>S170*H170</f>
        <v>0</v>
      </c>
      <c r="AM170" s="138" t="s">
        <v>146</v>
      </c>
      <c r="AO170" s="138" t="s">
        <v>141</v>
      </c>
      <c r="AP170" s="138" t="s">
        <v>77</v>
      </c>
      <c r="AT170" s="17" t="s">
        <v>139</v>
      </c>
      <c r="AZ170" s="139">
        <f>IF(N170="základní",J170,0)</f>
        <v>1180</v>
      </c>
      <c r="BA170" s="139">
        <f>IF(N170="snížená",J170,0)</f>
        <v>0</v>
      </c>
      <c r="BB170" s="139">
        <f>IF(N170="zákl. přenesená",J170,0)</f>
        <v>0</v>
      </c>
      <c r="BC170" s="139">
        <f>IF(N170="sníž. přenesená",J170,0)</f>
        <v>0</v>
      </c>
      <c r="BD170" s="139">
        <f>IF(N170="nulová",J170,0)</f>
        <v>0</v>
      </c>
      <c r="BE170" s="17" t="s">
        <v>75</v>
      </c>
      <c r="BF170" s="139">
        <f>ROUND(I170*H170,2)</f>
        <v>1180</v>
      </c>
      <c r="BG170" s="17" t="s">
        <v>146</v>
      </c>
      <c r="BH170" s="138" t="s">
        <v>926</v>
      </c>
    </row>
    <row r="171" spans="2:60" s="1" customFormat="1" x14ac:dyDescent="0.2">
      <c r="B171" s="29"/>
      <c r="D171" s="140" t="s">
        <v>147</v>
      </c>
      <c r="F171" s="141" t="s">
        <v>927</v>
      </c>
      <c r="L171" s="29"/>
      <c r="M171" s="142"/>
      <c r="T171" s="49"/>
      <c r="AO171" s="17" t="s">
        <v>147</v>
      </c>
      <c r="AP171" s="17" t="s">
        <v>77</v>
      </c>
    </row>
    <row r="172" spans="2:60" s="1" customFormat="1" ht="24.15" customHeight="1" x14ac:dyDescent="0.2">
      <c r="B172" s="127"/>
      <c r="C172" s="161" t="s">
        <v>207</v>
      </c>
      <c r="D172" s="161" t="s">
        <v>287</v>
      </c>
      <c r="E172" s="162" t="s">
        <v>477</v>
      </c>
      <c r="F172" s="163" t="s">
        <v>478</v>
      </c>
      <c r="G172" s="164" t="s">
        <v>425</v>
      </c>
      <c r="H172" s="165">
        <v>2</v>
      </c>
      <c r="I172" s="166">
        <v>361</v>
      </c>
      <c r="J172" s="166">
        <f>ROUND(I172*H172,2)</f>
        <v>722</v>
      </c>
      <c r="K172" s="163" t="s">
        <v>145</v>
      </c>
      <c r="L172" s="167"/>
      <c r="M172" s="168" t="s">
        <v>3</v>
      </c>
      <c r="N172" s="169" t="s">
        <v>39</v>
      </c>
      <c r="O172" s="136">
        <v>0</v>
      </c>
      <c r="P172" s="136">
        <f>O172*H172</f>
        <v>0</v>
      </c>
      <c r="Q172" s="136">
        <v>2.7E-2</v>
      </c>
      <c r="R172" s="136">
        <f>Q172*H172</f>
        <v>5.3999999999999999E-2</v>
      </c>
      <c r="S172" s="136">
        <v>0</v>
      </c>
      <c r="T172" s="137">
        <f>S172*H172</f>
        <v>0</v>
      </c>
      <c r="AM172" s="138" t="s">
        <v>165</v>
      </c>
      <c r="AO172" s="138" t="s">
        <v>287</v>
      </c>
      <c r="AP172" s="138" t="s">
        <v>77</v>
      </c>
      <c r="AT172" s="17" t="s">
        <v>139</v>
      </c>
      <c r="AZ172" s="139">
        <f>IF(N172="základní",J172,0)</f>
        <v>722</v>
      </c>
      <c r="BA172" s="139">
        <f>IF(N172="snížená",J172,0)</f>
        <v>0</v>
      </c>
      <c r="BB172" s="139">
        <f>IF(N172="zákl. přenesená",J172,0)</f>
        <v>0</v>
      </c>
      <c r="BC172" s="139">
        <f>IF(N172="sníž. přenesená",J172,0)</f>
        <v>0</v>
      </c>
      <c r="BD172" s="139">
        <f>IF(N172="nulová",J172,0)</f>
        <v>0</v>
      </c>
      <c r="BE172" s="17" t="s">
        <v>75</v>
      </c>
      <c r="BF172" s="139">
        <f>ROUND(I172*H172,2)</f>
        <v>722</v>
      </c>
      <c r="BG172" s="17" t="s">
        <v>146</v>
      </c>
      <c r="BH172" s="138" t="s">
        <v>928</v>
      </c>
    </row>
    <row r="173" spans="2:60" s="11" customFormat="1" ht="22.95" customHeight="1" x14ac:dyDescent="0.25">
      <c r="B173" s="116"/>
      <c r="D173" s="117" t="s">
        <v>67</v>
      </c>
      <c r="E173" s="125" t="s">
        <v>167</v>
      </c>
      <c r="F173" s="125" t="s">
        <v>331</v>
      </c>
      <c r="J173" s="126">
        <f>BF173</f>
        <v>70356.899999999994</v>
      </c>
      <c r="L173" s="116"/>
      <c r="M173" s="120"/>
      <c r="P173" s="121">
        <f>SUM(P174:P213)</f>
        <v>41.823750000000004</v>
      </c>
      <c r="R173" s="121">
        <f>SUM(R174:R213)</f>
        <v>49.257449999999999</v>
      </c>
      <c r="T173" s="122">
        <f>SUM(T174:T213)</f>
        <v>0</v>
      </c>
      <c r="AM173" s="117" t="s">
        <v>75</v>
      </c>
      <c r="AO173" s="123" t="s">
        <v>67</v>
      </c>
      <c r="AP173" s="123" t="s">
        <v>75</v>
      </c>
      <c r="AT173" s="117" t="s">
        <v>139</v>
      </c>
      <c r="BF173" s="124">
        <f>SUM(BF174:BF213)</f>
        <v>70356.899999999994</v>
      </c>
    </row>
    <row r="174" spans="2:60" s="1" customFormat="1" ht="37.950000000000003" customHeight="1" x14ac:dyDescent="0.2">
      <c r="B174" s="127"/>
      <c r="C174" s="128" t="s">
        <v>292</v>
      </c>
      <c r="D174" s="128" t="s">
        <v>141</v>
      </c>
      <c r="E174" s="129" t="s">
        <v>332</v>
      </c>
      <c r="F174" s="130" t="s">
        <v>333</v>
      </c>
      <c r="G174" s="131" t="s">
        <v>144</v>
      </c>
      <c r="H174" s="132">
        <v>0</v>
      </c>
      <c r="I174" s="133">
        <v>88</v>
      </c>
      <c r="J174" s="133">
        <f>ROUND(I174*H174,2)</f>
        <v>0</v>
      </c>
      <c r="K174" s="130" t="s">
        <v>145</v>
      </c>
      <c r="L174" s="29"/>
      <c r="M174" s="134" t="s">
        <v>3</v>
      </c>
      <c r="N174" s="135" t="s">
        <v>39</v>
      </c>
      <c r="O174" s="136">
        <v>3.1E-2</v>
      </c>
      <c r="P174" s="136">
        <f>O174*H174</f>
        <v>0</v>
      </c>
      <c r="Q174" s="136">
        <v>0</v>
      </c>
      <c r="R174" s="136">
        <f>Q174*H174</f>
        <v>0</v>
      </c>
      <c r="S174" s="136">
        <v>0</v>
      </c>
      <c r="T174" s="137">
        <f>S174*H174</f>
        <v>0</v>
      </c>
      <c r="AM174" s="138" t="s">
        <v>146</v>
      </c>
      <c r="AO174" s="138" t="s">
        <v>141</v>
      </c>
      <c r="AP174" s="138" t="s">
        <v>77</v>
      </c>
      <c r="AT174" s="17" t="s">
        <v>139</v>
      </c>
      <c r="AZ174" s="139">
        <f>IF(N174="základní",J174,0)</f>
        <v>0</v>
      </c>
      <c r="BA174" s="139">
        <f>IF(N174="snížená",J174,0)</f>
        <v>0</v>
      </c>
      <c r="BB174" s="139">
        <f>IF(N174="zákl. přenesená",J174,0)</f>
        <v>0</v>
      </c>
      <c r="BC174" s="139">
        <f>IF(N174="sníž. přenesená",J174,0)</f>
        <v>0</v>
      </c>
      <c r="BD174" s="139">
        <f>IF(N174="nulová",J174,0)</f>
        <v>0</v>
      </c>
      <c r="BE174" s="17" t="s">
        <v>75</v>
      </c>
      <c r="BF174" s="139">
        <f>ROUND(I174*H174,2)</f>
        <v>0</v>
      </c>
      <c r="BG174" s="17" t="s">
        <v>146</v>
      </c>
      <c r="BH174" s="138" t="s">
        <v>929</v>
      </c>
    </row>
    <row r="175" spans="2:60" s="1" customFormat="1" x14ac:dyDescent="0.2">
      <c r="B175" s="29"/>
      <c r="D175" s="140" t="s">
        <v>147</v>
      </c>
      <c r="F175" s="141" t="s">
        <v>335</v>
      </c>
      <c r="L175" s="29"/>
      <c r="M175" s="142"/>
      <c r="T175" s="49"/>
      <c r="AO175" s="17" t="s">
        <v>147</v>
      </c>
      <c r="AP175" s="17" t="s">
        <v>77</v>
      </c>
    </row>
    <row r="176" spans="2:60" s="1" customFormat="1" ht="44.25" customHeight="1" x14ac:dyDescent="0.2">
      <c r="B176" s="127"/>
      <c r="C176" s="128" t="s">
        <v>298</v>
      </c>
      <c r="D176" s="128" t="s">
        <v>141</v>
      </c>
      <c r="E176" s="129" t="s">
        <v>930</v>
      </c>
      <c r="F176" s="130" t="s">
        <v>931</v>
      </c>
      <c r="G176" s="131" t="s">
        <v>144</v>
      </c>
      <c r="H176" s="132">
        <v>0</v>
      </c>
      <c r="I176" s="133">
        <v>134</v>
      </c>
      <c r="J176" s="133">
        <f>ROUND(I176*H176,2)</f>
        <v>0</v>
      </c>
      <c r="K176" s="130" t="s">
        <v>145</v>
      </c>
      <c r="L176" s="29"/>
      <c r="M176" s="134" t="s">
        <v>3</v>
      </c>
      <c r="N176" s="135" t="s">
        <v>39</v>
      </c>
      <c r="O176" s="136">
        <v>2.5000000000000001E-2</v>
      </c>
      <c r="P176" s="136">
        <f>O176*H176</f>
        <v>0</v>
      </c>
      <c r="Q176" s="136">
        <v>0</v>
      </c>
      <c r="R176" s="136">
        <f>Q176*H176</f>
        <v>0</v>
      </c>
      <c r="S176" s="136">
        <v>0</v>
      </c>
      <c r="T176" s="137">
        <f>S176*H176</f>
        <v>0</v>
      </c>
      <c r="AM176" s="138" t="s">
        <v>146</v>
      </c>
      <c r="AO176" s="138" t="s">
        <v>141</v>
      </c>
      <c r="AP176" s="138" t="s">
        <v>77</v>
      </c>
      <c r="AT176" s="17" t="s">
        <v>139</v>
      </c>
      <c r="AZ176" s="139">
        <f>IF(N176="základní",J176,0)</f>
        <v>0</v>
      </c>
      <c r="BA176" s="139">
        <f>IF(N176="snížená",J176,0)</f>
        <v>0</v>
      </c>
      <c r="BB176" s="139">
        <f>IF(N176="zákl. přenesená",J176,0)</f>
        <v>0</v>
      </c>
      <c r="BC176" s="139">
        <f>IF(N176="sníž. přenesená",J176,0)</f>
        <v>0</v>
      </c>
      <c r="BD176" s="139">
        <f>IF(N176="nulová",J176,0)</f>
        <v>0</v>
      </c>
      <c r="BE176" s="17" t="s">
        <v>75</v>
      </c>
      <c r="BF176" s="139">
        <f>ROUND(I176*H176,2)</f>
        <v>0</v>
      </c>
      <c r="BG176" s="17" t="s">
        <v>146</v>
      </c>
      <c r="BH176" s="138" t="s">
        <v>932</v>
      </c>
    </row>
    <row r="177" spans="2:60" s="1" customFormat="1" x14ac:dyDescent="0.2">
      <c r="B177" s="29"/>
      <c r="D177" s="140" t="s">
        <v>147</v>
      </c>
      <c r="F177" s="141" t="s">
        <v>933</v>
      </c>
      <c r="L177" s="29"/>
      <c r="M177" s="142"/>
      <c r="T177" s="49"/>
      <c r="AO177" s="17" t="s">
        <v>147</v>
      </c>
      <c r="AP177" s="17" t="s">
        <v>77</v>
      </c>
    </row>
    <row r="178" spans="2:60" s="1" customFormat="1" ht="44.25" customHeight="1" x14ac:dyDescent="0.2">
      <c r="B178" s="127"/>
      <c r="C178" s="128" t="s">
        <v>302</v>
      </c>
      <c r="D178" s="128" t="s">
        <v>141</v>
      </c>
      <c r="E178" s="129" t="s">
        <v>934</v>
      </c>
      <c r="F178" s="130" t="s">
        <v>935</v>
      </c>
      <c r="G178" s="131" t="s">
        <v>144</v>
      </c>
      <c r="H178" s="132">
        <v>0</v>
      </c>
      <c r="I178" s="133">
        <v>236</v>
      </c>
      <c r="J178" s="133">
        <f>ROUND(I178*H178,2)</f>
        <v>0</v>
      </c>
      <c r="K178" s="130" t="s">
        <v>145</v>
      </c>
      <c r="L178" s="29"/>
      <c r="M178" s="134" t="s">
        <v>3</v>
      </c>
      <c r="N178" s="135" t="s">
        <v>39</v>
      </c>
      <c r="O178" s="136">
        <v>2.8000000000000001E-2</v>
      </c>
      <c r="P178" s="136">
        <f>O178*H178</f>
        <v>0</v>
      </c>
      <c r="Q178" s="136">
        <v>0</v>
      </c>
      <c r="R178" s="136">
        <f>Q178*H178</f>
        <v>0</v>
      </c>
      <c r="S178" s="136">
        <v>0</v>
      </c>
      <c r="T178" s="137">
        <f>S178*H178</f>
        <v>0</v>
      </c>
      <c r="AM178" s="138" t="s">
        <v>146</v>
      </c>
      <c r="AO178" s="138" t="s">
        <v>141</v>
      </c>
      <c r="AP178" s="138" t="s">
        <v>77</v>
      </c>
      <c r="AT178" s="17" t="s">
        <v>139</v>
      </c>
      <c r="AZ178" s="139">
        <f>IF(N178="základní",J178,0)</f>
        <v>0</v>
      </c>
      <c r="BA178" s="139">
        <f>IF(N178="snížená",J178,0)</f>
        <v>0</v>
      </c>
      <c r="BB178" s="139">
        <f>IF(N178="zákl. přenesená",J178,0)</f>
        <v>0</v>
      </c>
      <c r="BC178" s="139">
        <f>IF(N178="sníž. přenesená",J178,0)</f>
        <v>0</v>
      </c>
      <c r="BD178" s="139">
        <f>IF(N178="nulová",J178,0)</f>
        <v>0</v>
      </c>
      <c r="BE178" s="17" t="s">
        <v>75</v>
      </c>
      <c r="BF178" s="139">
        <f>ROUND(I178*H178,2)</f>
        <v>0</v>
      </c>
      <c r="BG178" s="17" t="s">
        <v>146</v>
      </c>
      <c r="BH178" s="138" t="s">
        <v>936</v>
      </c>
    </row>
    <row r="179" spans="2:60" s="1" customFormat="1" x14ac:dyDescent="0.2">
      <c r="B179" s="29"/>
      <c r="D179" s="140" t="s">
        <v>147</v>
      </c>
      <c r="F179" s="141" t="s">
        <v>937</v>
      </c>
      <c r="L179" s="29"/>
      <c r="M179" s="142"/>
      <c r="T179" s="49"/>
      <c r="AO179" s="17" t="s">
        <v>147</v>
      </c>
      <c r="AP179" s="17" t="s">
        <v>77</v>
      </c>
    </row>
    <row r="180" spans="2:60" s="1" customFormat="1" ht="37.950000000000003" customHeight="1" x14ac:dyDescent="0.2">
      <c r="B180" s="127"/>
      <c r="C180" s="128" t="s">
        <v>213</v>
      </c>
      <c r="D180" s="128" t="s">
        <v>141</v>
      </c>
      <c r="E180" s="129" t="s">
        <v>346</v>
      </c>
      <c r="F180" s="130" t="s">
        <v>347</v>
      </c>
      <c r="G180" s="131" t="s">
        <v>144</v>
      </c>
      <c r="H180" s="132">
        <v>71.25</v>
      </c>
      <c r="I180" s="133">
        <v>291</v>
      </c>
      <c r="J180" s="133">
        <f>ROUND(I180*H180,2)</f>
        <v>20733.75</v>
      </c>
      <c r="K180" s="130" t="s">
        <v>145</v>
      </c>
      <c r="L180" s="29"/>
      <c r="M180" s="134" t="s">
        <v>3</v>
      </c>
      <c r="N180" s="135" t="s">
        <v>39</v>
      </c>
      <c r="O180" s="136">
        <v>5.7000000000000002E-2</v>
      </c>
      <c r="P180" s="136">
        <f>O180*H180</f>
        <v>4.0612500000000002</v>
      </c>
      <c r="Q180" s="136">
        <v>0.48574000000000001</v>
      </c>
      <c r="R180" s="136">
        <f>Q180*H180</f>
        <v>34.608975000000001</v>
      </c>
      <c r="S180" s="136">
        <v>0</v>
      </c>
      <c r="T180" s="137">
        <f>S180*H180</f>
        <v>0</v>
      </c>
      <c r="AM180" s="138" t="s">
        <v>146</v>
      </c>
      <c r="AO180" s="138" t="s">
        <v>141</v>
      </c>
      <c r="AP180" s="138" t="s">
        <v>77</v>
      </c>
      <c r="AT180" s="17" t="s">
        <v>139</v>
      </c>
      <c r="AZ180" s="139">
        <f>IF(N180="základní",J180,0)</f>
        <v>20733.75</v>
      </c>
      <c r="BA180" s="139">
        <f>IF(N180="snížená",J180,0)</f>
        <v>0</v>
      </c>
      <c r="BB180" s="139">
        <f>IF(N180="zákl. přenesená",J180,0)</f>
        <v>0</v>
      </c>
      <c r="BC180" s="139">
        <f>IF(N180="sníž. přenesená",J180,0)</f>
        <v>0</v>
      </c>
      <c r="BD180" s="139">
        <f>IF(N180="nulová",J180,0)</f>
        <v>0</v>
      </c>
      <c r="BE180" s="17" t="s">
        <v>75</v>
      </c>
      <c r="BF180" s="139">
        <f>ROUND(I180*H180,2)</f>
        <v>20733.75</v>
      </c>
      <c r="BG180" s="17" t="s">
        <v>146</v>
      </c>
      <c r="BH180" s="138" t="s">
        <v>200</v>
      </c>
    </row>
    <row r="181" spans="2:60" s="1" customFormat="1" x14ac:dyDescent="0.2">
      <c r="B181" s="29"/>
      <c r="D181" s="140" t="s">
        <v>147</v>
      </c>
      <c r="F181" s="141" t="s">
        <v>349</v>
      </c>
      <c r="L181" s="29"/>
      <c r="M181" s="142"/>
      <c r="T181" s="49"/>
      <c r="AO181" s="17" t="s">
        <v>147</v>
      </c>
      <c r="AP181" s="17" t="s">
        <v>77</v>
      </c>
    </row>
    <row r="182" spans="2:60" s="12" customFormat="1" x14ac:dyDescent="0.2">
      <c r="B182" s="143"/>
      <c r="D182" s="144" t="s">
        <v>149</v>
      </c>
      <c r="E182" s="145" t="s">
        <v>3</v>
      </c>
      <c r="F182" s="146" t="s">
        <v>904</v>
      </c>
      <c r="H182" s="147">
        <v>57.9</v>
      </c>
      <c r="L182" s="143"/>
      <c r="M182" s="148"/>
      <c r="T182" s="149"/>
      <c r="AO182" s="145" t="s">
        <v>149</v>
      </c>
      <c r="AP182" s="145" t="s">
        <v>77</v>
      </c>
      <c r="AQ182" s="12" t="s">
        <v>77</v>
      </c>
      <c r="AR182" s="12" t="s">
        <v>30</v>
      </c>
      <c r="AS182" s="12" t="s">
        <v>68</v>
      </c>
      <c r="AT182" s="145" t="s">
        <v>139</v>
      </c>
    </row>
    <row r="183" spans="2:60" s="12" customFormat="1" x14ac:dyDescent="0.2">
      <c r="B183" s="143"/>
      <c r="D183" s="144" t="s">
        <v>149</v>
      </c>
      <c r="E183" s="145" t="s">
        <v>3</v>
      </c>
      <c r="F183" s="146" t="s">
        <v>905</v>
      </c>
      <c r="H183" s="147">
        <v>13.35</v>
      </c>
      <c r="L183" s="143"/>
      <c r="M183" s="148"/>
      <c r="T183" s="149"/>
      <c r="AO183" s="145" t="s">
        <v>149</v>
      </c>
      <c r="AP183" s="145" t="s">
        <v>77</v>
      </c>
      <c r="AQ183" s="12" t="s">
        <v>77</v>
      </c>
      <c r="AR183" s="12" t="s">
        <v>30</v>
      </c>
      <c r="AS183" s="12" t="s">
        <v>68</v>
      </c>
      <c r="AT183" s="145" t="s">
        <v>139</v>
      </c>
    </row>
    <row r="184" spans="2:60" s="13" customFormat="1" x14ac:dyDescent="0.2">
      <c r="B184" s="150"/>
      <c r="D184" s="144" t="s">
        <v>149</v>
      </c>
      <c r="E184" s="151" t="s">
        <v>3</v>
      </c>
      <c r="F184" s="152" t="s">
        <v>151</v>
      </c>
      <c r="H184" s="153">
        <v>71.25</v>
      </c>
      <c r="L184" s="150"/>
      <c r="M184" s="154"/>
      <c r="T184" s="155"/>
      <c r="AO184" s="151" t="s">
        <v>149</v>
      </c>
      <c r="AP184" s="151" t="s">
        <v>77</v>
      </c>
      <c r="AQ184" s="13" t="s">
        <v>146</v>
      </c>
      <c r="AR184" s="13" t="s">
        <v>30</v>
      </c>
      <c r="AS184" s="13" t="s">
        <v>75</v>
      </c>
      <c r="AT184" s="151" t="s">
        <v>139</v>
      </c>
    </row>
    <row r="185" spans="2:60" s="1" customFormat="1" ht="37.950000000000003" customHeight="1" x14ac:dyDescent="0.2">
      <c r="B185" s="127"/>
      <c r="C185" s="128" t="s">
        <v>313</v>
      </c>
      <c r="D185" s="128" t="s">
        <v>141</v>
      </c>
      <c r="E185" s="129" t="s">
        <v>938</v>
      </c>
      <c r="F185" s="130" t="s">
        <v>939</v>
      </c>
      <c r="G185" s="131" t="s">
        <v>144</v>
      </c>
      <c r="H185" s="132">
        <v>0</v>
      </c>
      <c r="I185" s="133">
        <v>266</v>
      </c>
      <c r="J185" s="133">
        <f>ROUND(I185*H185,2)</f>
        <v>0</v>
      </c>
      <c r="K185" s="130" t="s">
        <v>3</v>
      </c>
      <c r="L185" s="29"/>
      <c r="M185" s="134" t="s">
        <v>3</v>
      </c>
      <c r="N185" s="135" t="s">
        <v>39</v>
      </c>
      <c r="O185" s="136">
        <v>0.217</v>
      </c>
      <c r="P185" s="136">
        <f>O185*H185</f>
        <v>0</v>
      </c>
      <c r="Q185" s="136">
        <v>0.46</v>
      </c>
      <c r="R185" s="136">
        <f>Q185*H185</f>
        <v>0</v>
      </c>
      <c r="S185" s="136">
        <v>0</v>
      </c>
      <c r="T185" s="137">
        <f>S185*H185</f>
        <v>0</v>
      </c>
      <c r="AM185" s="138" t="s">
        <v>146</v>
      </c>
      <c r="AO185" s="138" t="s">
        <v>141</v>
      </c>
      <c r="AP185" s="138" t="s">
        <v>77</v>
      </c>
      <c r="AT185" s="17" t="s">
        <v>139</v>
      </c>
      <c r="AZ185" s="139">
        <f>IF(N185="základní",J185,0)</f>
        <v>0</v>
      </c>
      <c r="BA185" s="139">
        <f>IF(N185="snížená",J185,0)</f>
        <v>0</v>
      </c>
      <c r="BB185" s="139">
        <f>IF(N185="zákl. přenesená",J185,0)</f>
        <v>0</v>
      </c>
      <c r="BC185" s="139">
        <f>IF(N185="sníž. přenesená",J185,0)</f>
        <v>0</v>
      </c>
      <c r="BD185" s="139">
        <f>IF(N185="nulová",J185,0)</f>
        <v>0</v>
      </c>
      <c r="BE185" s="17" t="s">
        <v>75</v>
      </c>
      <c r="BF185" s="139">
        <f>ROUND(I185*H185,2)</f>
        <v>0</v>
      </c>
      <c r="BG185" s="17" t="s">
        <v>146</v>
      </c>
      <c r="BH185" s="138" t="s">
        <v>940</v>
      </c>
    </row>
    <row r="186" spans="2:60" s="1" customFormat="1" ht="44.25" customHeight="1" x14ac:dyDescent="0.2">
      <c r="B186" s="127"/>
      <c r="C186" s="128" t="s">
        <v>219</v>
      </c>
      <c r="D186" s="128" t="s">
        <v>141</v>
      </c>
      <c r="E186" s="129" t="s">
        <v>941</v>
      </c>
      <c r="F186" s="130" t="s">
        <v>942</v>
      </c>
      <c r="G186" s="131" t="s">
        <v>144</v>
      </c>
      <c r="H186" s="132"/>
      <c r="I186" s="133">
        <v>1236</v>
      </c>
      <c r="J186" s="133">
        <f>ROUND(I186*H186,2)</f>
        <v>0</v>
      </c>
      <c r="K186" s="130" t="s">
        <v>145</v>
      </c>
      <c r="L186" s="29"/>
      <c r="M186" s="134" t="s">
        <v>3</v>
      </c>
      <c r="N186" s="135" t="s">
        <v>39</v>
      </c>
      <c r="O186" s="136">
        <v>0.374</v>
      </c>
      <c r="P186" s="136">
        <f>O186*H186</f>
        <v>0</v>
      </c>
      <c r="Q186" s="136">
        <v>0.26375999999999999</v>
      </c>
      <c r="R186" s="136">
        <f>Q186*H186</f>
        <v>0</v>
      </c>
      <c r="S186" s="136">
        <v>0</v>
      </c>
      <c r="T186" s="137">
        <f>S186*H186</f>
        <v>0</v>
      </c>
      <c r="AM186" s="138" t="s">
        <v>146</v>
      </c>
      <c r="AO186" s="138" t="s">
        <v>141</v>
      </c>
      <c r="AP186" s="138" t="s">
        <v>77</v>
      </c>
      <c r="AT186" s="17" t="s">
        <v>139</v>
      </c>
      <c r="AZ186" s="139">
        <f>IF(N186="základní",J186,0)</f>
        <v>0</v>
      </c>
      <c r="BA186" s="139">
        <f>IF(N186="snížená",J186,0)</f>
        <v>0</v>
      </c>
      <c r="BB186" s="139">
        <f>IF(N186="zákl. přenesená",J186,0)</f>
        <v>0</v>
      </c>
      <c r="BC186" s="139">
        <f>IF(N186="sníž. přenesená",J186,0)</f>
        <v>0</v>
      </c>
      <c r="BD186" s="139">
        <f>IF(N186="nulová",J186,0)</f>
        <v>0</v>
      </c>
      <c r="BE186" s="17" t="s">
        <v>75</v>
      </c>
      <c r="BF186" s="139">
        <f>ROUND(I186*H186,2)</f>
        <v>0</v>
      </c>
      <c r="BG186" s="17" t="s">
        <v>146</v>
      </c>
      <c r="BH186" s="138" t="s">
        <v>943</v>
      </c>
    </row>
    <row r="187" spans="2:60" s="1" customFormat="1" x14ac:dyDescent="0.2">
      <c r="B187" s="29"/>
      <c r="D187" s="140" t="s">
        <v>147</v>
      </c>
      <c r="F187" s="141" t="s">
        <v>944</v>
      </c>
      <c r="L187" s="29"/>
      <c r="M187" s="142"/>
      <c r="T187" s="49"/>
      <c r="AO187" s="17" t="s">
        <v>147</v>
      </c>
      <c r="AP187" s="17" t="s">
        <v>77</v>
      </c>
    </row>
    <row r="188" spans="2:60" s="1" customFormat="1" ht="44.25" customHeight="1" x14ac:dyDescent="0.2">
      <c r="B188" s="127"/>
      <c r="C188" s="128" t="s">
        <v>325</v>
      </c>
      <c r="D188" s="128" t="s">
        <v>141</v>
      </c>
      <c r="E188" s="129" t="s">
        <v>945</v>
      </c>
      <c r="F188" s="130" t="s">
        <v>946</v>
      </c>
      <c r="G188" s="131" t="s">
        <v>144</v>
      </c>
      <c r="H188" s="132"/>
      <c r="I188" s="133">
        <v>1236</v>
      </c>
      <c r="J188" s="133">
        <f>ROUND(I188*H188,2)</f>
        <v>0</v>
      </c>
      <c r="K188" s="130" t="s">
        <v>3</v>
      </c>
      <c r="L188" s="29"/>
      <c r="M188" s="134" t="s">
        <v>3</v>
      </c>
      <c r="N188" s="135" t="s">
        <v>39</v>
      </c>
      <c r="O188" s="136">
        <v>0.374</v>
      </c>
      <c r="P188" s="136">
        <f>O188*H188</f>
        <v>0</v>
      </c>
      <c r="Q188" s="136">
        <v>0.26375999999999999</v>
      </c>
      <c r="R188" s="136">
        <f>Q188*H188</f>
        <v>0</v>
      </c>
      <c r="S188" s="136">
        <v>0</v>
      </c>
      <c r="T188" s="137">
        <f>S188*H188</f>
        <v>0</v>
      </c>
      <c r="AM188" s="138" t="s">
        <v>146</v>
      </c>
      <c r="AO188" s="138" t="s">
        <v>141</v>
      </c>
      <c r="AP188" s="138" t="s">
        <v>77</v>
      </c>
      <c r="AT188" s="17" t="s">
        <v>139</v>
      </c>
      <c r="AZ188" s="139">
        <f>IF(N188="základní",J188,0)</f>
        <v>0</v>
      </c>
      <c r="BA188" s="139">
        <f>IF(N188="snížená",J188,0)</f>
        <v>0</v>
      </c>
      <c r="BB188" s="139">
        <f>IF(N188="zákl. přenesená",J188,0)</f>
        <v>0</v>
      </c>
      <c r="BC188" s="139">
        <f>IF(N188="sníž. přenesená",J188,0)</f>
        <v>0</v>
      </c>
      <c r="BD188" s="139">
        <f>IF(N188="nulová",J188,0)</f>
        <v>0</v>
      </c>
      <c r="BE188" s="17" t="s">
        <v>75</v>
      </c>
      <c r="BF188" s="139">
        <f>ROUND(I188*H188,2)</f>
        <v>0</v>
      </c>
      <c r="BG188" s="17" t="s">
        <v>146</v>
      </c>
      <c r="BH188" s="138" t="s">
        <v>947</v>
      </c>
    </row>
    <row r="189" spans="2:60" s="1" customFormat="1" ht="44.25" customHeight="1" x14ac:dyDescent="0.2">
      <c r="B189" s="127"/>
      <c r="C189" s="128" t="s">
        <v>223</v>
      </c>
      <c r="D189" s="128" t="s">
        <v>141</v>
      </c>
      <c r="E189" s="129" t="s">
        <v>948</v>
      </c>
      <c r="F189" s="130" t="s">
        <v>949</v>
      </c>
      <c r="G189" s="131" t="s">
        <v>144</v>
      </c>
      <c r="H189" s="132"/>
      <c r="I189" s="133">
        <v>990</v>
      </c>
      <c r="J189" s="133">
        <f>ROUND(I189*H189,2)</f>
        <v>0</v>
      </c>
      <c r="K189" s="130" t="s">
        <v>145</v>
      </c>
      <c r="L189" s="29"/>
      <c r="M189" s="134" t="s">
        <v>3</v>
      </c>
      <c r="N189" s="135" t="s">
        <v>39</v>
      </c>
      <c r="O189" s="136">
        <v>0.89100000000000001</v>
      </c>
      <c r="P189" s="136">
        <f>O189*H189</f>
        <v>0</v>
      </c>
      <c r="Q189" s="136">
        <v>0.49985000000000002</v>
      </c>
      <c r="R189" s="136">
        <f>Q189*H189</f>
        <v>0</v>
      </c>
      <c r="S189" s="136">
        <v>0</v>
      </c>
      <c r="T189" s="137">
        <f>S189*H189</f>
        <v>0</v>
      </c>
      <c r="AM189" s="138" t="s">
        <v>146</v>
      </c>
      <c r="AO189" s="138" t="s">
        <v>141</v>
      </c>
      <c r="AP189" s="138" t="s">
        <v>77</v>
      </c>
      <c r="AT189" s="17" t="s">
        <v>139</v>
      </c>
      <c r="AZ189" s="139">
        <f>IF(N189="základní",J189,0)</f>
        <v>0</v>
      </c>
      <c r="BA189" s="139">
        <f>IF(N189="snížená",J189,0)</f>
        <v>0</v>
      </c>
      <c r="BB189" s="139">
        <f>IF(N189="zákl. přenesená",J189,0)</f>
        <v>0</v>
      </c>
      <c r="BC189" s="139">
        <f>IF(N189="sníž. přenesená",J189,0)</f>
        <v>0</v>
      </c>
      <c r="BD189" s="139">
        <f>IF(N189="nulová",J189,0)</f>
        <v>0</v>
      </c>
      <c r="BE189" s="17" t="s">
        <v>75</v>
      </c>
      <c r="BF189" s="139">
        <f>ROUND(I189*H189,2)</f>
        <v>0</v>
      </c>
      <c r="BG189" s="17" t="s">
        <v>146</v>
      </c>
      <c r="BH189" s="138" t="s">
        <v>950</v>
      </c>
    </row>
    <row r="190" spans="2:60" s="1" customFormat="1" x14ac:dyDescent="0.2">
      <c r="B190" s="29"/>
      <c r="D190" s="140" t="s">
        <v>147</v>
      </c>
      <c r="F190" s="141" t="s">
        <v>951</v>
      </c>
      <c r="L190" s="29"/>
      <c r="M190" s="142"/>
      <c r="T190" s="49"/>
      <c r="AO190" s="17" t="s">
        <v>147</v>
      </c>
      <c r="AP190" s="17" t="s">
        <v>77</v>
      </c>
    </row>
    <row r="191" spans="2:60" s="1" customFormat="1" ht="44.25" customHeight="1" x14ac:dyDescent="0.2">
      <c r="B191" s="127"/>
      <c r="C191" s="128" t="s">
        <v>341</v>
      </c>
      <c r="D191" s="128" t="s">
        <v>141</v>
      </c>
      <c r="E191" s="129" t="s">
        <v>952</v>
      </c>
      <c r="F191" s="130" t="s">
        <v>953</v>
      </c>
      <c r="G191" s="131" t="s">
        <v>144</v>
      </c>
      <c r="H191" s="132"/>
      <c r="I191" s="133">
        <v>749</v>
      </c>
      <c r="J191" s="133">
        <f>ROUND(I191*H191,2)</f>
        <v>0</v>
      </c>
      <c r="K191" s="130" t="s">
        <v>145</v>
      </c>
      <c r="L191" s="29"/>
      <c r="M191" s="134" t="s">
        <v>3</v>
      </c>
      <c r="N191" s="135" t="s">
        <v>39</v>
      </c>
      <c r="O191" s="136">
        <v>0.42299999999999999</v>
      </c>
      <c r="P191" s="136">
        <f>O191*H191</f>
        <v>0</v>
      </c>
      <c r="Q191" s="136">
        <v>0.12966</v>
      </c>
      <c r="R191" s="136">
        <f>Q191*H191</f>
        <v>0</v>
      </c>
      <c r="S191" s="136">
        <v>0</v>
      </c>
      <c r="T191" s="137">
        <f>S191*H191</f>
        <v>0</v>
      </c>
      <c r="AM191" s="138" t="s">
        <v>146</v>
      </c>
      <c r="AO191" s="138" t="s">
        <v>141</v>
      </c>
      <c r="AP191" s="138" t="s">
        <v>77</v>
      </c>
      <c r="AT191" s="17" t="s">
        <v>139</v>
      </c>
      <c r="AZ191" s="139">
        <f>IF(N191="základní",J191,0)</f>
        <v>0</v>
      </c>
      <c r="BA191" s="139">
        <f>IF(N191="snížená",J191,0)</f>
        <v>0</v>
      </c>
      <c r="BB191" s="139">
        <f>IF(N191="zákl. přenesená",J191,0)</f>
        <v>0</v>
      </c>
      <c r="BC191" s="139">
        <f>IF(N191="sníž. přenesená",J191,0)</f>
        <v>0</v>
      </c>
      <c r="BD191" s="139">
        <f>IF(N191="nulová",J191,0)</f>
        <v>0</v>
      </c>
      <c r="BE191" s="17" t="s">
        <v>75</v>
      </c>
      <c r="BF191" s="139">
        <f>ROUND(I191*H191,2)</f>
        <v>0</v>
      </c>
      <c r="BG191" s="17" t="s">
        <v>146</v>
      </c>
      <c r="BH191" s="138" t="s">
        <v>954</v>
      </c>
    </row>
    <row r="192" spans="2:60" s="1" customFormat="1" x14ac:dyDescent="0.2">
      <c r="B192" s="29"/>
      <c r="D192" s="140" t="s">
        <v>147</v>
      </c>
      <c r="F192" s="141" t="s">
        <v>955</v>
      </c>
      <c r="L192" s="29"/>
      <c r="M192" s="142"/>
      <c r="T192" s="49"/>
      <c r="AO192" s="17" t="s">
        <v>147</v>
      </c>
      <c r="AP192" s="17" t="s">
        <v>77</v>
      </c>
    </row>
    <row r="193" spans="2:60" s="1" customFormat="1" ht="24.15" customHeight="1" x14ac:dyDescent="0.2">
      <c r="B193" s="127"/>
      <c r="C193" s="128" t="s">
        <v>228</v>
      </c>
      <c r="D193" s="128" t="s">
        <v>141</v>
      </c>
      <c r="E193" s="129" t="s">
        <v>956</v>
      </c>
      <c r="F193" s="130" t="s">
        <v>957</v>
      </c>
      <c r="G193" s="131" t="s">
        <v>144</v>
      </c>
      <c r="H193" s="132"/>
      <c r="I193" s="133">
        <v>22</v>
      </c>
      <c r="J193" s="133">
        <f>ROUND(I193*H193,2)</f>
        <v>0</v>
      </c>
      <c r="K193" s="130" t="s">
        <v>145</v>
      </c>
      <c r="L193" s="29"/>
      <c r="M193" s="134" t="s">
        <v>3</v>
      </c>
      <c r="N193" s="135" t="s">
        <v>39</v>
      </c>
      <c r="O193" s="136">
        <v>8.0000000000000002E-3</v>
      </c>
      <c r="P193" s="136">
        <f>O193*H193</f>
        <v>0</v>
      </c>
      <c r="Q193" s="136">
        <v>0</v>
      </c>
      <c r="R193" s="136">
        <f>Q193*H193</f>
        <v>0</v>
      </c>
      <c r="S193" s="136">
        <v>0</v>
      </c>
      <c r="T193" s="137">
        <f>S193*H193</f>
        <v>0</v>
      </c>
      <c r="AM193" s="138" t="s">
        <v>146</v>
      </c>
      <c r="AO193" s="138" t="s">
        <v>141</v>
      </c>
      <c r="AP193" s="138" t="s">
        <v>77</v>
      </c>
      <c r="AT193" s="17" t="s">
        <v>139</v>
      </c>
      <c r="AZ193" s="139">
        <f>IF(N193="základní",J193,0)</f>
        <v>0</v>
      </c>
      <c r="BA193" s="139">
        <f>IF(N193="snížená",J193,0)</f>
        <v>0</v>
      </c>
      <c r="BB193" s="139">
        <f>IF(N193="zákl. přenesená",J193,0)</f>
        <v>0</v>
      </c>
      <c r="BC193" s="139">
        <f>IF(N193="sníž. přenesená",J193,0)</f>
        <v>0</v>
      </c>
      <c r="BD193" s="139">
        <f>IF(N193="nulová",J193,0)</f>
        <v>0</v>
      </c>
      <c r="BE193" s="17" t="s">
        <v>75</v>
      </c>
      <c r="BF193" s="139">
        <f>ROUND(I193*H193,2)</f>
        <v>0</v>
      </c>
      <c r="BG193" s="17" t="s">
        <v>146</v>
      </c>
      <c r="BH193" s="138" t="s">
        <v>958</v>
      </c>
    </row>
    <row r="194" spans="2:60" s="1" customFormat="1" x14ac:dyDescent="0.2">
      <c r="B194" s="29"/>
      <c r="D194" s="140" t="s">
        <v>147</v>
      </c>
      <c r="F194" s="141" t="s">
        <v>959</v>
      </c>
      <c r="L194" s="29"/>
      <c r="M194" s="142"/>
      <c r="T194" s="49"/>
      <c r="AO194" s="17" t="s">
        <v>147</v>
      </c>
      <c r="AP194" s="17" t="s">
        <v>77</v>
      </c>
    </row>
    <row r="195" spans="2:60" s="1" customFormat="1" ht="24.15" customHeight="1" x14ac:dyDescent="0.2">
      <c r="B195" s="127"/>
      <c r="C195" s="128" t="s">
        <v>351</v>
      </c>
      <c r="D195" s="128" t="s">
        <v>141</v>
      </c>
      <c r="E195" s="129" t="s">
        <v>960</v>
      </c>
      <c r="F195" s="130" t="s">
        <v>961</v>
      </c>
      <c r="G195" s="131" t="s">
        <v>144</v>
      </c>
      <c r="H195" s="132"/>
      <c r="I195" s="133">
        <v>15</v>
      </c>
      <c r="J195" s="133">
        <f>ROUND(I195*H195,2)</f>
        <v>0</v>
      </c>
      <c r="K195" s="130" t="s">
        <v>145</v>
      </c>
      <c r="L195" s="29"/>
      <c r="M195" s="134" t="s">
        <v>3</v>
      </c>
      <c r="N195" s="135" t="s">
        <v>39</v>
      </c>
      <c r="O195" s="136">
        <v>2E-3</v>
      </c>
      <c r="P195" s="136">
        <f>O195*H195</f>
        <v>0</v>
      </c>
      <c r="Q195" s="136">
        <v>0</v>
      </c>
      <c r="R195" s="136">
        <f>Q195*H195</f>
        <v>0</v>
      </c>
      <c r="S195" s="136">
        <v>0</v>
      </c>
      <c r="T195" s="137">
        <f>S195*H195</f>
        <v>0</v>
      </c>
      <c r="AM195" s="138" t="s">
        <v>146</v>
      </c>
      <c r="AO195" s="138" t="s">
        <v>141</v>
      </c>
      <c r="AP195" s="138" t="s">
        <v>77</v>
      </c>
      <c r="AT195" s="17" t="s">
        <v>139</v>
      </c>
      <c r="AZ195" s="139">
        <f>IF(N195="základní",J195,0)</f>
        <v>0</v>
      </c>
      <c r="BA195" s="139">
        <f>IF(N195="snížená",J195,0)</f>
        <v>0</v>
      </c>
      <c r="BB195" s="139">
        <f>IF(N195="zákl. přenesená",J195,0)</f>
        <v>0</v>
      </c>
      <c r="BC195" s="139">
        <f>IF(N195="sníž. přenesená",J195,0)</f>
        <v>0</v>
      </c>
      <c r="BD195" s="139">
        <f>IF(N195="nulová",J195,0)</f>
        <v>0</v>
      </c>
      <c r="BE195" s="17" t="s">
        <v>75</v>
      </c>
      <c r="BF195" s="139">
        <f>ROUND(I195*H195,2)</f>
        <v>0</v>
      </c>
      <c r="BG195" s="17" t="s">
        <v>146</v>
      </c>
      <c r="BH195" s="138" t="s">
        <v>962</v>
      </c>
    </row>
    <row r="196" spans="2:60" s="1" customFormat="1" x14ac:dyDescent="0.2">
      <c r="B196" s="29"/>
      <c r="D196" s="140" t="s">
        <v>147</v>
      </c>
      <c r="F196" s="141" t="s">
        <v>963</v>
      </c>
      <c r="L196" s="29"/>
      <c r="M196" s="142"/>
      <c r="T196" s="49"/>
      <c r="AO196" s="17" t="s">
        <v>147</v>
      </c>
      <c r="AP196" s="17" t="s">
        <v>77</v>
      </c>
    </row>
    <row r="197" spans="2:60" s="12" customFormat="1" x14ac:dyDescent="0.2">
      <c r="B197" s="143"/>
      <c r="D197" s="144" t="s">
        <v>149</v>
      </c>
      <c r="E197" s="145" t="s">
        <v>3</v>
      </c>
      <c r="F197" s="146" t="s">
        <v>964</v>
      </c>
      <c r="H197" s="147"/>
      <c r="L197" s="143"/>
      <c r="M197" s="148"/>
      <c r="T197" s="149"/>
      <c r="AO197" s="145" t="s">
        <v>149</v>
      </c>
      <c r="AP197" s="145" t="s">
        <v>77</v>
      </c>
      <c r="AQ197" s="12" t="s">
        <v>77</v>
      </c>
      <c r="AR197" s="12" t="s">
        <v>30</v>
      </c>
      <c r="AS197" s="12" t="s">
        <v>75</v>
      </c>
      <c r="AT197" s="145" t="s">
        <v>139</v>
      </c>
    </row>
    <row r="198" spans="2:60" s="1" customFormat="1" ht="55.5" customHeight="1" x14ac:dyDescent="0.2">
      <c r="B198" s="127"/>
      <c r="C198" s="128" t="s">
        <v>233</v>
      </c>
      <c r="D198" s="128" t="s">
        <v>141</v>
      </c>
      <c r="E198" s="129" t="s">
        <v>965</v>
      </c>
      <c r="F198" s="130" t="s">
        <v>966</v>
      </c>
      <c r="G198" s="131" t="s">
        <v>144</v>
      </c>
      <c r="H198" s="132"/>
      <c r="I198" s="133">
        <v>640</v>
      </c>
      <c r="J198" s="133">
        <f>ROUND(I198*H198,2)</f>
        <v>0</v>
      </c>
      <c r="K198" s="130" t="s">
        <v>145</v>
      </c>
      <c r="L198" s="29"/>
      <c r="M198" s="134" t="s">
        <v>3</v>
      </c>
      <c r="N198" s="135" t="s">
        <v>39</v>
      </c>
      <c r="O198" s="136">
        <v>0.90900000000000003</v>
      </c>
      <c r="P198" s="136">
        <f>O198*H198</f>
        <v>0</v>
      </c>
      <c r="Q198" s="136">
        <v>0.1837</v>
      </c>
      <c r="R198" s="136">
        <f>Q198*H198</f>
        <v>0</v>
      </c>
      <c r="S198" s="136">
        <v>0</v>
      </c>
      <c r="T198" s="137">
        <f>S198*H198</f>
        <v>0</v>
      </c>
      <c r="AM198" s="138" t="s">
        <v>146</v>
      </c>
      <c r="AO198" s="138" t="s">
        <v>141</v>
      </c>
      <c r="AP198" s="138" t="s">
        <v>77</v>
      </c>
      <c r="AT198" s="17" t="s">
        <v>139</v>
      </c>
      <c r="AZ198" s="139">
        <f>IF(N198="základní",J198,0)</f>
        <v>0</v>
      </c>
      <c r="BA198" s="139">
        <f>IF(N198="snížená",J198,0)</f>
        <v>0</v>
      </c>
      <c r="BB198" s="139">
        <f>IF(N198="zákl. přenesená",J198,0)</f>
        <v>0</v>
      </c>
      <c r="BC198" s="139">
        <f>IF(N198="sníž. přenesená",J198,0)</f>
        <v>0</v>
      </c>
      <c r="BD198" s="139">
        <f>IF(N198="nulová",J198,0)</f>
        <v>0</v>
      </c>
      <c r="BE198" s="17" t="s">
        <v>75</v>
      </c>
      <c r="BF198" s="139">
        <f>ROUND(I198*H198,2)</f>
        <v>0</v>
      </c>
      <c r="BG198" s="17" t="s">
        <v>146</v>
      </c>
      <c r="BH198" s="138" t="s">
        <v>967</v>
      </c>
    </row>
    <row r="199" spans="2:60" s="1" customFormat="1" x14ac:dyDescent="0.2">
      <c r="B199" s="29"/>
      <c r="D199" s="140" t="s">
        <v>147</v>
      </c>
      <c r="F199" s="141" t="s">
        <v>968</v>
      </c>
      <c r="L199" s="29"/>
      <c r="M199" s="142"/>
      <c r="T199" s="49"/>
      <c r="AO199" s="17" t="s">
        <v>147</v>
      </c>
      <c r="AP199" s="17" t="s">
        <v>77</v>
      </c>
    </row>
    <row r="200" spans="2:60" s="12" customFormat="1" x14ac:dyDescent="0.2">
      <c r="B200" s="143"/>
      <c r="D200" s="144" t="s">
        <v>149</v>
      </c>
      <c r="E200" s="145" t="s">
        <v>3</v>
      </c>
      <c r="F200" s="146" t="s">
        <v>441</v>
      </c>
      <c r="H200" s="147"/>
      <c r="L200" s="143"/>
      <c r="M200" s="148"/>
      <c r="T200" s="149"/>
      <c r="AO200" s="145" t="s">
        <v>149</v>
      </c>
      <c r="AP200" s="145" t="s">
        <v>77</v>
      </c>
      <c r="AQ200" s="12" t="s">
        <v>77</v>
      </c>
      <c r="AR200" s="12" t="s">
        <v>30</v>
      </c>
      <c r="AS200" s="12" t="s">
        <v>75</v>
      </c>
      <c r="AT200" s="145" t="s">
        <v>139</v>
      </c>
    </row>
    <row r="201" spans="2:60" s="1" customFormat="1" ht="16.5" customHeight="1" x14ac:dyDescent="0.2">
      <c r="B201" s="127"/>
      <c r="C201" s="161" t="s">
        <v>361</v>
      </c>
      <c r="D201" s="161" t="s">
        <v>287</v>
      </c>
      <c r="E201" s="162" t="s">
        <v>969</v>
      </c>
      <c r="F201" s="163" t="s">
        <v>970</v>
      </c>
      <c r="G201" s="164" t="s">
        <v>144</v>
      </c>
      <c r="H201" s="165"/>
      <c r="I201" s="166">
        <v>1279</v>
      </c>
      <c r="J201" s="166">
        <f>ROUND(I201*H201,2)</f>
        <v>0</v>
      </c>
      <c r="K201" s="163" t="s">
        <v>145</v>
      </c>
      <c r="L201" s="167"/>
      <c r="M201" s="168" t="s">
        <v>3</v>
      </c>
      <c r="N201" s="169" t="s">
        <v>39</v>
      </c>
      <c r="O201" s="136">
        <v>0</v>
      </c>
      <c r="P201" s="136">
        <f>O201*H201</f>
        <v>0</v>
      </c>
      <c r="Q201" s="136">
        <v>0.22800000000000001</v>
      </c>
      <c r="R201" s="136">
        <f>Q201*H201</f>
        <v>0</v>
      </c>
      <c r="S201" s="136">
        <v>0</v>
      </c>
      <c r="T201" s="137">
        <f>S201*H201</f>
        <v>0</v>
      </c>
      <c r="AM201" s="138" t="s">
        <v>165</v>
      </c>
      <c r="AO201" s="138" t="s">
        <v>287</v>
      </c>
      <c r="AP201" s="138" t="s">
        <v>77</v>
      </c>
      <c r="AT201" s="17" t="s">
        <v>139</v>
      </c>
      <c r="AZ201" s="139">
        <f>IF(N201="základní",J201,0)</f>
        <v>0</v>
      </c>
      <c r="BA201" s="139">
        <f>IF(N201="snížená",J201,0)</f>
        <v>0</v>
      </c>
      <c r="BB201" s="139">
        <f>IF(N201="zákl. přenesená",J201,0)</f>
        <v>0</v>
      </c>
      <c r="BC201" s="139">
        <f>IF(N201="sníž. přenesená",J201,0)</f>
        <v>0</v>
      </c>
      <c r="BD201" s="139">
        <f>IF(N201="nulová",J201,0)</f>
        <v>0</v>
      </c>
      <c r="BE201" s="17" t="s">
        <v>75</v>
      </c>
      <c r="BF201" s="139">
        <f>ROUND(I201*H201,2)</f>
        <v>0</v>
      </c>
      <c r="BG201" s="17" t="s">
        <v>146</v>
      </c>
      <c r="BH201" s="138" t="s">
        <v>971</v>
      </c>
    </row>
    <row r="202" spans="2:60" s="12" customFormat="1" x14ac:dyDescent="0.2">
      <c r="B202" s="143"/>
      <c r="D202" s="144" t="s">
        <v>149</v>
      </c>
      <c r="F202" s="146" t="s">
        <v>972</v>
      </c>
      <c r="H202" s="147"/>
      <c r="L202" s="143"/>
      <c r="M202" s="148"/>
      <c r="T202" s="149"/>
      <c r="AO202" s="145" t="s">
        <v>149</v>
      </c>
      <c r="AP202" s="145" t="s">
        <v>77</v>
      </c>
      <c r="AQ202" s="12" t="s">
        <v>77</v>
      </c>
      <c r="AR202" s="12" t="s">
        <v>4</v>
      </c>
      <c r="AS202" s="12" t="s">
        <v>75</v>
      </c>
      <c r="AT202" s="145" t="s">
        <v>139</v>
      </c>
    </row>
    <row r="203" spans="2:60" s="1" customFormat="1" ht="78" customHeight="1" x14ac:dyDescent="0.2">
      <c r="B203" s="127"/>
      <c r="C203" s="128" t="s">
        <v>238</v>
      </c>
      <c r="D203" s="128" t="s">
        <v>141</v>
      </c>
      <c r="E203" s="129" t="s">
        <v>391</v>
      </c>
      <c r="F203" s="130" t="s">
        <v>392</v>
      </c>
      <c r="G203" s="131" t="s">
        <v>144</v>
      </c>
      <c r="H203" s="132">
        <v>71.25</v>
      </c>
      <c r="I203" s="133">
        <v>306</v>
      </c>
      <c r="J203" s="133">
        <f>ROUND(I203*H203,2)</f>
        <v>21802.5</v>
      </c>
      <c r="K203" s="130" t="s">
        <v>145</v>
      </c>
      <c r="L203" s="29"/>
      <c r="M203" s="134" t="s">
        <v>3</v>
      </c>
      <c r="N203" s="135" t="s">
        <v>39</v>
      </c>
      <c r="O203" s="136">
        <v>0.53</v>
      </c>
      <c r="P203" s="136">
        <f>O203*H203</f>
        <v>37.762500000000003</v>
      </c>
      <c r="Q203" s="136">
        <v>8.9219999999999994E-2</v>
      </c>
      <c r="R203" s="136">
        <f>Q203*H203</f>
        <v>6.3569249999999995</v>
      </c>
      <c r="S203" s="136">
        <v>0</v>
      </c>
      <c r="T203" s="137">
        <f>S203*H203</f>
        <v>0</v>
      </c>
      <c r="AM203" s="138" t="s">
        <v>146</v>
      </c>
      <c r="AO203" s="138" t="s">
        <v>141</v>
      </c>
      <c r="AP203" s="138" t="s">
        <v>77</v>
      </c>
      <c r="AT203" s="17" t="s">
        <v>139</v>
      </c>
      <c r="AZ203" s="139">
        <f>IF(N203="základní",J203,0)</f>
        <v>21802.5</v>
      </c>
      <c r="BA203" s="139">
        <f>IF(N203="snížená",J203,0)</f>
        <v>0</v>
      </c>
      <c r="BB203" s="139">
        <f>IF(N203="zákl. přenesená",J203,0)</f>
        <v>0</v>
      </c>
      <c r="BC203" s="139">
        <f>IF(N203="sníž. přenesená",J203,0)</f>
        <v>0</v>
      </c>
      <c r="BD203" s="139">
        <f>IF(N203="nulová",J203,0)</f>
        <v>0</v>
      </c>
      <c r="BE203" s="17" t="s">
        <v>75</v>
      </c>
      <c r="BF203" s="139">
        <f>ROUND(I203*H203,2)</f>
        <v>21802.5</v>
      </c>
      <c r="BG203" s="17" t="s">
        <v>146</v>
      </c>
      <c r="BH203" s="138" t="s">
        <v>272</v>
      </c>
    </row>
    <row r="204" spans="2:60" s="1" customFormat="1" x14ac:dyDescent="0.2">
      <c r="B204" s="29"/>
      <c r="D204" s="140" t="s">
        <v>147</v>
      </c>
      <c r="F204" s="141" t="s">
        <v>394</v>
      </c>
      <c r="L204" s="29"/>
      <c r="M204" s="142"/>
      <c r="T204" s="49"/>
      <c r="AO204" s="17" t="s">
        <v>147</v>
      </c>
      <c r="AP204" s="17" t="s">
        <v>77</v>
      </c>
    </row>
    <row r="205" spans="2:60" s="12" customFormat="1" x14ac:dyDescent="0.2">
      <c r="B205" s="143"/>
      <c r="D205" s="144" t="s">
        <v>149</v>
      </c>
      <c r="E205" s="145" t="s">
        <v>3</v>
      </c>
      <c r="F205" s="146" t="s">
        <v>904</v>
      </c>
      <c r="H205" s="147">
        <v>57.9</v>
      </c>
      <c r="L205" s="143"/>
      <c r="M205" s="148"/>
      <c r="T205" s="149"/>
      <c r="AO205" s="145" t="s">
        <v>149</v>
      </c>
      <c r="AP205" s="145" t="s">
        <v>77</v>
      </c>
      <c r="AQ205" s="12" t="s">
        <v>77</v>
      </c>
      <c r="AR205" s="12" t="s">
        <v>30</v>
      </c>
      <c r="AS205" s="12" t="s">
        <v>68</v>
      </c>
      <c r="AT205" s="145" t="s">
        <v>139</v>
      </c>
    </row>
    <row r="206" spans="2:60" s="12" customFormat="1" x14ac:dyDescent="0.2">
      <c r="B206" s="143"/>
      <c r="D206" s="144" t="s">
        <v>149</v>
      </c>
      <c r="E206" s="145" t="s">
        <v>3</v>
      </c>
      <c r="F206" s="146" t="s">
        <v>905</v>
      </c>
      <c r="H206" s="147">
        <v>13.35</v>
      </c>
      <c r="L206" s="143"/>
      <c r="M206" s="148"/>
      <c r="T206" s="149"/>
      <c r="AO206" s="145" t="s">
        <v>149</v>
      </c>
      <c r="AP206" s="145" t="s">
        <v>77</v>
      </c>
      <c r="AQ206" s="12" t="s">
        <v>77</v>
      </c>
      <c r="AR206" s="12" t="s">
        <v>30</v>
      </c>
      <c r="AS206" s="12" t="s">
        <v>68</v>
      </c>
      <c r="AT206" s="145" t="s">
        <v>139</v>
      </c>
    </row>
    <row r="207" spans="2:60" s="13" customFormat="1" x14ac:dyDescent="0.2">
      <c r="B207" s="150"/>
      <c r="D207" s="144" t="s">
        <v>149</v>
      </c>
      <c r="E207" s="151" t="s">
        <v>3</v>
      </c>
      <c r="F207" s="152" t="s">
        <v>151</v>
      </c>
      <c r="H207" s="153">
        <v>71.25</v>
      </c>
      <c r="L207" s="150"/>
      <c r="M207" s="154"/>
      <c r="T207" s="155"/>
      <c r="AO207" s="151" t="s">
        <v>149</v>
      </c>
      <c r="AP207" s="151" t="s">
        <v>77</v>
      </c>
      <c r="AQ207" s="13" t="s">
        <v>146</v>
      </c>
      <c r="AR207" s="13" t="s">
        <v>30</v>
      </c>
      <c r="AS207" s="13" t="s">
        <v>75</v>
      </c>
      <c r="AT207" s="151" t="s">
        <v>139</v>
      </c>
    </row>
    <row r="208" spans="2:60" s="1" customFormat="1" ht="16.5" customHeight="1" x14ac:dyDescent="0.2">
      <c r="B208" s="127"/>
      <c r="C208" s="161" t="s">
        <v>370</v>
      </c>
      <c r="D208" s="161" t="s">
        <v>287</v>
      </c>
      <c r="E208" s="162" t="s">
        <v>395</v>
      </c>
      <c r="F208" s="163" t="s">
        <v>396</v>
      </c>
      <c r="G208" s="164" t="s">
        <v>144</v>
      </c>
      <c r="H208" s="165">
        <v>57.9</v>
      </c>
      <c r="I208" s="166">
        <v>341</v>
      </c>
      <c r="J208" s="166">
        <f>ROUND(I208*H208,2)</f>
        <v>19743.900000000001</v>
      </c>
      <c r="K208" s="163" t="s">
        <v>145</v>
      </c>
      <c r="L208" s="167"/>
      <c r="M208" s="168" t="s">
        <v>3</v>
      </c>
      <c r="N208" s="169" t="s">
        <v>39</v>
      </c>
      <c r="O208" s="136">
        <v>0</v>
      </c>
      <c r="P208" s="136">
        <f>O208*H208</f>
        <v>0</v>
      </c>
      <c r="Q208" s="136">
        <v>0.113</v>
      </c>
      <c r="R208" s="136">
        <f>Q208*H208</f>
        <v>6.5427</v>
      </c>
      <c r="S208" s="136">
        <v>0</v>
      </c>
      <c r="T208" s="137">
        <f>S208*H208</f>
        <v>0</v>
      </c>
      <c r="AM208" s="138" t="s">
        <v>165</v>
      </c>
      <c r="AO208" s="138" t="s">
        <v>287</v>
      </c>
      <c r="AP208" s="138" t="s">
        <v>77</v>
      </c>
      <c r="AT208" s="17" t="s">
        <v>139</v>
      </c>
      <c r="AZ208" s="139">
        <f>IF(N208="základní",J208,0)</f>
        <v>19743.900000000001</v>
      </c>
      <c r="BA208" s="139">
        <f>IF(N208="snížená",J208,0)</f>
        <v>0</v>
      </c>
      <c r="BB208" s="139">
        <f>IF(N208="zákl. přenesená",J208,0)</f>
        <v>0</v>
      </c>
      <c r="BC208" s="139">
        <f>IF(N208="sníž. přenesená",J208,0)</f>
        <v>0</v>
      </c>
      <c r="BD208" s="139">
        <f>IF(N208="nulová",J208,0)</f>
        <v>0</v>
      </c>
      <c r="BE208" s="17" t="s">
        <v>75</v>
      </c>
      <c r="BF208" s="139">
        <f>ROUND(I208*H208,2)</f>
        <v>19743.900000000001</v>
      </c>
      <c r="BG208" s="17" t="s">
        <v>146</v>
      </c>
      <c r="BH208" s="138" t="s">
        <v>207</v>
      </c>
    </row>
    <row r="209" spans="2:60" s="12" customFormat="1" x14ac:dyDescent="0.2">
      <c r="B209" s="143"/>
      <c r="D209" s="144" t="s">
        <v>149</v>
      </c>
      <c r="E209" s="145" t="s">
        <v>3</v>
      </c>
      <c r="F209" s="146" t="s">
        <v>904</v>
      </c>
      <c r="H209" s="147">
        <v>57.9</v>
      </c>
      <c r="L209" s="143"/>
      <c r="M209" s="148"/>
      <c r="T209" s="149"/>
      <c r="AO209" s="145" t="s">
        <v>149</v>
      </c>
      <c r="AP209" s="145" t="s">
        <v>77</v>
      </c>
      <c r="AQ209" s="12" t="s">
        <v>77</v>
      </c>
      <c r="AR209" s="12" t="s">
        <v>30</v>
      </c>
      <c r="AS209" s="12" t="s">
        <v>68</v>
      </c>
      <c r="AT209" s="145" t="s">
        <v>139</v>
      </c>
    </row>
    <row r="210" spans="2:60" s="13" customFormat="1" x14ac:dyDescent="0.2">
      <c r="B210" s="150"/>
      <c r="D210" s="144" t="s">
        <v>149</v>
      </c>
      <c r="E210" s="151" t="s">
        <v>3</v>
      </c>
      <c r="F210" s="152" t="s">
        <v>151</v>
      </c>
      <c r="H210" s="153">
        <v>57.9</v>
      </c>
      <c r="L210" s="150"/>
      <c r="M210" s="154"/>
      <c r="T210" s="155"/>
      <c r="AO210" s="151" t="s">
        <v>149</v>
      </c>
      <c r="AP210" s="151" t="s">
        <v>77</v>
      </c>
      <c r="AQ210" s="13" t="s">
        <v>146</v>
      </c>
      <c r="AR210" s="13" t="s">
        <v>30</v>
      </c>
      <c r="AS210" s="13" t="s">
        <v>75</v>
      </c>
      <c r="AT210" s="151" t="s">
        <v>139</v>
      </c>
    </row>
    <row r="211" spans="2:60" s="1" customFormat="1" ht="24.15" customHeight="1" x14ac:dyDescent="0.2">
      <c r="B211" s="127"/>
      <c r="C211" s="161" t="s">
        <v>375</v>
      </c>
      <c r="D211" s="161" t="s">
        <v>287</v>
      </c>
      <c r="E211" s="162" t="s">
        <v>814</v>
      </c>
      <c r="F211" s="163" t="s">
        <v>815</v>
      </c>
      <c r="G211" s="164" t="s">
        <v>144</v>
      </c>
      <c r="H211" s="165">
        <v>13.35</v>
      </c>
      <c r="I211" s="166">
        <v>605</v>
      </c>
      <c r="J211" s="166">
        <f>ROUND(I211*H211,2)</f>
        <v>8076.75</v>
      </c>
      <c r="K211" s="163" t="s">
        <v>145</v>
      </c>
      <c r="L211" s="167"/>
      <c r="M211" s="168" t="s">
        <v>3</v>
      </c>
      <c r="N211" s="169" t="s">
        <v>39</v>
      </c>
      <c r="O211" s="136">
        <v>0</v>
      </c>
      <c r="P211" s="136">
        <f>O211*H211</f>
        <v>0</v>
      </c>
      <c r="Q211" s="136">
        <v>0.13100000000000001</v>
      </c>
      <c r="R211" s="136">
        <f>Q211*H211</f>
        <v>1.74885</v>
      </c>
      <c r="S211" s="136">
        <v>0</v>
      </c>
      <c r="T211" s="137">
        <f>S211*H211</f>
        <v>0</v>
      </c>
      <c r="AM211" s="138" t="s">
        <v>165</v>
      </c>
      <c r="AO211" s="138" t="s">
        <v>287</v>
      </c>
      <c r="AP211" s="138" t="s">
        <v>77</v>
      </c>
      <c r="AT211" s="17" t="s">
        <v>139</v>
      </c>
      <c r="AZ211" s="139">
        <f>IF(N211="základní",J211,0)</f>
        <v>8076.75</v>
      </c>
      <c r="BA211" s="139">
        <f>IF(N211="snížená",J211,0)</f>
        <v>0</v>
      </c>
      <c r="BB211" s="139">
        <f>IF(N211="zákl. přenesená",J211,0)</f>
        <v>0</v>
      </c>
      <c r="BC211" s="139">
        <f>IF(N211="sníž. přenesená",J211,0)</f>
        <v>0</v>
      </c>
      <c r="BD211" s="139">
        <f>IF(N211="nulová",J211,0)</f>
        <v>0</v>
      </c>
      <c r="BE211" s="17" t="s">
        <v>75</v>
      </c>
      <c r="BF211" s="139">
        <f>ROUND(I211*H211,2)</f>
        <v>8076.75</v>
      </c>
      <c r="BG211" s="17" t="s">
        <v>146</v>
      </c>
      <c r="BH211" s="138" t="s">
        <v>298</v>
      </c>
    </row>
    <row r="212" spans="2:60" s="12" customFormat="1" x14ac:dyDescent="0.2">
      <c r="B212" s="143"/>
      <c r="D212" s="144" t="s">
        <v>149</v>
      </c>
      <c r="E212" s="145" t="s">
        <v>3</v>
      </c>
      <c r="F212" s="146" t="s">
        <v>905</v>
      </c>
      <c r="H212" s="147">
        <v>13.35</v>
      </c>
      <c r="L212" s="143"/>
      <c r="M212" s="148"/>
      <c r="T212" s="149"/>
      <c r="AO212" s="145" t="s">
        <v>149</v>
      </c>
      <c r="AP212" s="145" t="s">
        <v>77</v>
      </c>
      <c r="AQ212" s="12" t="s">
        <v>77</v>
      </c>
      <c r="AR212" s="12" t="s">
        <v>30</v>
      </c>
      <c r="AS212" s="12" t="s">
        <v>68</v>
      </c>
      <c r="AT212" s="145" t="s">
        <v>139</v>
      </c>
    </row>
    <row r="213" spans="2:60" s="13" customFormat="1" x14ac:dyDescent="0.2">
      <c r="B213" s="150"/>
      <c r="D213" s="144" t="s">
        <v>149</v>
      </c>
      <c r="E213" s="151" t="s">
        <v>3</v>
      </c>
      <c r="F213" s="152" t="s">
        <v>151</v>
      </c>
      <c r="H213" s="153">
        <v>13.35</v>
      </c>
      <c r="L213" s="150"/>
      <c r="M213" s="154"/>
      <c r="T213" s="155"/>
      <c r="AO213" s="151" t="s">
        <v>149</v>
      </c>
      <c r="AP213" s="151" t="s">
        <v>77</v>
      </c>
      <c r="AQ213" s="13" t="s">
        <v>146</v>
      </c>
      <c r="AR213" s="13" t="s">
        <v>30</v>
      </c>
      <c r="AS213" s="13" t="s">
        <v>75</v>
      </c>
      <c r="AT213" s="151" t="s">
        <v>139</v>
      </c>
    </row>
    <row r="214" spans="2:60" s="11" customFormat="1" ht="22.95" customHeight="1" x14ac:dyDescent="0.25">
      <c r="B214" s="116"/>
      <c r="D214" s="117" t="s">
        <v>67</v>
      </c>
      <c r="E214" s="125" t="s">
        <v>165</v>
      </c>
      <c r="F214" s="125" t="s">
        <v>410</v>
      </c>
      <c r="J214" s="126">
        <f>BF214</f>
        <v>45677.17</v>
      </c>
      <c r="L214" s="116"/>
      <c r="M214" s="120"/>
      <c r="P214" s="121">
        <f>SUM(P215:P236)</f>
        <v>22.732031999999997</v>
      </c>
      <c r="R214" s="121">
        <f>SUM(R215:R236)</f>
        <v>1.47923</v>
      </c>
      <c r="T214" s="122">
        <f>SUM(T215:T236)</f>
        <v>1.3827199999999999</v>
      </c>
      <c r="AM214" s="117" t="s">
        <v>75</v>
      </c>
      <c r="AO214" s="123" t="s">
        <v>67</v>
      </c>
      <c r="AP214" s="123" t="s">
        <v>75</v>
      </c>
      <c r="AT214" s="117" t="s">
        <v>139</v>
      </c>
      <c r="BF214" s="124">
        <f>SUM(BF215:BF236)</f>
        <v>45677.17</v>
      </c>
    </row>
    <row r="215" spans="2:60" s="1" customFormat="1" ht="44.25" customHeight="1" x14ac:dyDescent="0.2">
      <c r="B215" s="127"/>
      <c r="C215" s="128" t="s">
        <v>380</v>
      </c>
      <c r="D215" s="128" t="s">
        <v>141</v>
      </c>
      <c r="E215" s="129" t="s">
        <v>973</v>
      </c>
      <c r="F215" s="130" t="s">
        <v>974</v>
      </c>
      <c r="G215" s="131" t="s">
        <v>180</v>
      </c>
      <c r="H215" s="132">
        <v>6</v>
      </c>
      <c r="I215" s="133">
        <v>980</v>
      </c>
      <c r="J215" s="133">
        <f>ROUND(I215*H215,2)</f>
        <v>5880</v>
      </c>
      <c r="K215" s="130" t="s">
        <v>145</v>
      </c>
      <c r="L215" s="29"/>
      <c r="M215" s="134" t="s">
        <v>3</v>
      </c>
      <c r="N215" s="135" t="s">
        <v>39</v>
      </c>
      <c r="O215" s="136">
        <v>0.29199999999999998</v>
      </c>
      <c r="P215" s="136">
        <f>O215*H215</f>
        <v>1.7519999999999998</v>
      </c>
      <c r="Q215" s="136">
        <v>4.4000000000000003E-3</v>
      </c>
      <c r="R215" s="136">
        <f>Q215*H215</f>
        <v>2.64E-2</v>
      </c>
      <c r="S215" s="136">
        <v>0</v>
      </c>
      <c r="T215" s="137">
        <f>S215*H215</f>
        <v>0</v>
      </c>
      <c r="AM215" s="138" t="s">
        <v>146</v>
      </c>
      <c r="AO215" s="138" t="s">
        <v>141</v>
      </c>
      <c r="AP215" s="138" t="s">
        <v>77</v>
      </c>
      <c r="AT215" s="17" t="s">
        <v>139</v>
      </c>
      <c r="AZ215" s="139">
        <f>IF(N215="základní",J215,0)</f>
        <v>5880</v>
      </c>
      <c r="BA215" s="139">
        <f>IF(N215="snížená",J215,0)</f>
        <v>0</v>
      </c>
      <c r="BB215" s="139">
        <f>IF(N215="zákl. přenesená",J215,0)</f>
        <v>0</v>
      </c>
      <c r="BC215" s="139">
        <f>IF(N215="sníž. přenesená",J215,0)</f>
        <v>0</v>
      </c>
      <c r="BD215" s="139">
        <f>IF(N215="nulová",J215,0)</f>
        <v>0</v>
      </c>
      <c r="BE215" s="17" t="s">
        <v>75</v>
      </c>
      <c r="BF215" s="139">
        <f>ROUND(I215*H215,2)</f>
        <v>5880</v>
      </c>
      <c r="BG215" s="17" t="s">
        <v>146</v>
      </c>
      <c r="BH215" s="138" t="s">
        <v>975</v>
      </c>
    </row>
    <row r="216" spans="2:60" s="1" customFormat="1" x14ac:dyDescent="0.2">
      <c r="B216" s="29"/>
      <c r="D216" s="140" t="s">
        <v>147</v>
      </c>
      <c r="F216" s="141" t="s">
        <v>976</v>
      </c>
      <c r="L216" s="29"/>
      <c r="M216" s="142"/>
      <c r="T216" s="49"/>
      <c r="AO216" s="17" t="s">
        <v>147</v>
      </c>
      <c r="AP216" s="17" t="s">
        <v>77</v>
      </c>
    </row>
    <row r="217" spans="2:60" s="1" customFormat="1" ht="37.950000000000003" customHeight="1" x14ac:dyDescent="0.2">
      <c r="B217" s="127"/>
      <c r="C217" s="128" t="s">
        <v>242</v>
      </c>
      <c r="D217" s="128" t="s">
        <v>141</v>
      </c>
      <c r="E217" s="129" t="s">
        <v>977</v>
      </c>
      <c r="F217" s="130" t="s">
        <v>978</v>
      </c>
      <c r="G217" s="131" t="s">
        <v>425</v>
      </c>
      <c r="H217" s="132">
        <v>3</v>
      </c>
      <c r="I217" s="133">
        <v>255.99</v>
      </c>
      <c r="J217" s="133">
        <f>ROUND(I217*H217,2)</f>
        <v>767.97</v>
      </c>
      <c r="K217" s="130" t="s">
        <v>145</v>
      </c>
      <c r="L217" s="29"/>
      <c r="M217" s="134" t="s">
        <v>3</v>
      </c>
      <c r="N217" s="135" t="s">
        <v>39</v>
      </c>
      <c r="O217" s="136">
        <v>0.745</v>
      </c>
      <c r="P217" s="136">
        <f>O217*H217</f>
        <v>2.2349999999999999</v>
      </c>
      <c r="Q217" s="136">
        <v>1.0000000000000001E-5</v>
      </c>
      <c r="R217" s="136">
        <f>Q217*H217</f>
        <v>3.0000000000000004E-5</v>
      </c>
      <c r="S217" s="136">
        <v>0</v>
      </c>
      <c r="T217" s="137">
        <f>S217*H217</f>
        <v>0</v>
      </c>
      <c r="AM217" s="138" t="s">
        <v>146</v>
      </c>
      <c r="AO217" s="138" t="s">
        <v>141</v>
      </c>
      <c r="AP217" s="138" t="s">
        <v>77</v>
      </c>
      <c r="AT217" s="17" t="s">
        <v>139</v>
      </c>
      <c r="AZ217" s="139">
        <f>IF(N217="základní",J217,0)</f>
        <v>767.97</v>
      </c>
      <c r="BA217" s="139">
        <f>IF(N217="snížená",J217,0)</f>
        <v>0</v>
      </c>
      <c r="BB217" s="139">
        <f>IF(N217="zákl. přenesená",J217,0)</f>
        <v>0</v>
      </c>
      <c r="BC217" s="139">
        <f>IF(N217="sníž. přenesená",J217,0)</f>
        <v>0</v>
      </c>
      <c r="BD217" s="139">
        <f>IF(N217="nulová",J217,0)</f>
        <v>0</v>
      </c>
      <c r="BE217" s="17" t="s">
        <v>75</v>
      </c>
      <c r="BF217" s="139">
        <f>ROUND(I217*H217,2)</f>
        <v>767.97</v>
      </c>
      <c r="BG217" s="17" t="s">
        <v>146</v>
      </c>
      <c r="BH217" s="138" t="s">
        <v>979</v>
      </c>
    </row>
    <row r="218" spans="2:60" s="1" customFormat="1" x14ac:dyDescent="0.2">
      <c r="B218" s="29"/>
      <c r="D218" s="140" t="s">
        <v>147</v>
      </c>
      <c r="F218" s="141" t="s">
        <v>980</v>
      </c>
      <c r="L218" s="29"/>
      <c r="M218" s="142"/>
      <c r="T218" s="49"/>
      <c r="AO218" s="17" t="s">
        <v>147</v>
      </c>
      <c r="AP218" s="17" t="s">
        <v>77</v>
      </c>
    </row>
    <row r="219" spans="2:60" s="1" customFormat="1" ht="16.5" customHeight="1" x14ac:dyDescent="0.2">
      <c r="B219" s="127"/>
      <c r="C219" s="161" t="s">
        <v>390</v>
      </c>
      <c r="D219" s="161" t="s">
        <v>287</v>
      </c>
      <c r="E219" s="162" t="s">
        <v>981</v>
      </c>
      <c r="F219" s="163" t="s">
        <v>982</v>
      </c>
      <c r="G219" s="164" t="s">
        <v>425</v>
      </c>
      <c r="H219" s="165">
        <v>3</v>
      </c>
      <c r="I219" s="166">
        <v>266</v>
      </c>
      <c r="J219" s="166">
        <f>ROUND(I219*H219,2)</f>
        <v>798</v>
      </c>
      <c r="K219" s="163" t="s">
        <v>145</v>
      </c>
      <c r="L219" s="167"/>
      <c r="M219" s="168" t="s">
        <v>3</v>
      </c>
      <c r="N219" s="169" t="s">
        <v>39</v>
      </c>
      <c r="O219" s="136">
        <v>0</v>
      </c>
      <c r="P219" s="136">
        <f>O219*H219</f>
        <v>0</v>
      </c>
      <c r="Q219" s="136">
        <v>1.4E-3</v>
      </c>
      <c r="R219" s="136">
        <f>Q219*H219</f>
        <v>4.1999999999999997E-3</v>
      </c>
      <c r="S219" s="136">
        <v>0</v>
      </c>
      <c r="T219" s="137">
        <f>S219*H219</f>
        <v>0</v>
      </c>
      <c r="AM219" s="138" t="s">
        <v>165</v>
      </c>
      <c r="AO219" s="138" t="s">
        <v>287</v>
      </c>
      <c r="AP219" s="138" t="s">
        <v>77</v>
      </c>
      <c r="AT219" s="17" t="s">
        <v>139</v>
      </c>
      <c r="AZ219" s="139">
        <f>IF(N219="základní",J219,0)</f>
        <v>798</v>
      </c>
      <c r="BA219" s="139">
        <f>IF(N219="snížená",J219,0)</f>
        <v>0</v>
      </c>
      <c r="BB219" s="139">
        <f>IF(N219="zákl. přenesená",J219,0)</f>
        <v>0</v>
      </c>
      <c r="BC219" s="139">
        <f>IF(N219="sníž. přenesená",J219,0)</f>
        <v>0</v>
      </c>
      <c r="BD219" s="139">
        <f>IF(N219="nulová",J219,0)</f>
        <v>0</v>
      </c>
      <c r="BE219" s="17" t="s">
        <v>75</v>
      </c>
      <c r="BF219" s="139">
        <f>ROUND(I219*H219,2)</f>
        <v>798</v>
      </c>
      <c r="BG219" s="17" t="s">
        <v>146</v>
      </c>
      <c r="BH219" s="138" t="s">
        <v>983</v>
      </c>
    </row>
    <row r="220" spans="2:60" s="1" customFormat="1" ht="33" customHeight="1" x14ac:dyDescent="0.2">
      <c r="B220" s="127"/>
      <c r="C220" s="128" t="s">
        <v>249</v>
      </c>
      <c r="D220" s="128" t="s">
        <v>141</v>
      </c>
      <c r="E220" s="129" t="s">
        <v>411</v>
      </c>
      <c r="F220" s="130" t="s">
        <v>412</v>
      </c>
      <c r="G220" s="131" t="s">
        <v>195</v>
      </c>
      <c r="H220" s="132">
        <v>0.61599999999999999</v>
      </c>
      <c r="I220" s="133">
        <v>4200</v>
      </c>
      <c r="J220" s="133">
        <f>ROUND(I220*H220,2)</f>
        <v>2587.1999999999998</v>
      </c>
      <c r="K220" s="130" t="s">
        <v>145</v>
      </c>
      <c r="L220" s="29"/>
      <c r="M220" s="134" t="s">
        <v>3</v>
      </c>
      <c r="N220" s="135" t="s">
        <v>39</v>
      </c>
      <c r="O220" s="136">
        <v>2.177</v>
      </c>
      <c r="P220" s="136">
        <f>O220*H220</f>
        <v>1.341032</v>
      </c>
      <c r="Q220" s="136">
        <v>0</v>
      </c>
      <c r="R220" s="136">
        <f>Q220*H220</f>
        <v>0</v>
      </c>
      <c r="S220" s="136">
        <v>1.92</v>
      </c>
      <c r="T220" s="137">
        <f>S220*H220</f>
        <v>1.18272</v>
      </c>
      <c r="AM220" s="138" t="s">
        <v>146</v>
      </c>
      <c r="AO220" s="138" t="s">
        <v>141</v>
      </c>
      <c r="AP220" s="138" t="s">
        <v>77</v>
      </c>
      <c r="AT220" s="17" t="s">
        <v>139</v>
      </c>
      <c r="AZ220" s="139">
        <f>IF(N220="základní",J220,0)</f>
        <v>2587.1999999999998</v>
      </c>
      <c r="BA220" s="139">
        <f>IF(N220="snížená",J220,0)</f>
        <v>0</v>
      </c>
      <c r="BB220" s="139">
        <f>IF(N220="zákl. přenesená",J220,0)</f>
        <v>0</v>
      </c>
      <c r="BC220" s="139">
        <f>IF(N220="sníž. přenesená",J220,0)</f>
        <v>0</v>
      </c>
      <c r="BD220" s="139">
        <f>IF(N220="nulová",J220,0)</f>
        <v>0</v>
      </c>
      <c r="BE220" s="17" t="s">
        <v>75</v>
      </c>
      <c r="BF220" s="139">
        <f>ROUND(I220*H220,2)</f>
        <v>2587.1999999999998</v>
      </c>
      <c r="BG220" s="17" t="s">
        <v>146</v>
      </c>
      <c r="BH220" s="138" t="s">
        <v>984</v>
      </c>
    </row>
    <row r="221" spans="2:60" s="1" customFormat="1" x14ac:dyDescent="0.2">
      <c r="B221" s="29"/>
      <c r="D221" s="140" t="s">
        <v>147</v>
      </c>
      <c r="F221" s="141" t="s">
        <v>414</v>
      </c>
      <c r="L221" s="29"/>
      <c r="M221" s="142"/>
      <c r="T221" s="49"/>
      <c r="AO221" s="17" t="s">
        <v>147</v>
      </c>
      <c r="AP221" s="17" t="s">
        <v>77</v>
      </c>
    </row>
    <row r="222" spans="2:60" s="12" customFormat="1" x14ac:dyDescent="0.2">
      <c r="B222" s="143"/>
      <c r="D222" s="144" t="s">
        <v>149</v>
      </c>
      <c r="E222" s="145" t="s">
        <v>3</v>
      </c>
      <c r="F222" s="146" t="s">
        <v>985</v>
      </c>
      <c r="H222" s="147">
        <v>0.61599999999999999</v>
      </c>
      <c r="L222" s="143"/>
      <c r="M222" s="148"/>
      <c r="T222" s="149"/>
      <c r="AO222" s="145" t="s">
        <v>149</v>
      </c>
      <c r="AP222" s="145" t="s">
        <v>77</v>
      </c>
      <c r="AQ222" s="12" t="s">
        <v>77</v>
      </c>
      <c r="AR222" s="12" t="s">
        <v>30</v>
      </c>
      <c r="AS222" s="12" t="s">
        <v>75</v>
      </c>
      <c r="AT222" s="145" t="s">
        <v>139</v>
      </c>
    </row>
    <row r="223" spans="2:60" s="1" customFormat="1" ht="24.15" customHeight="1" x14ac:dyDescent="0.2">
      <c r="B223" s="127"/>
      <c r="C223" s="128" t="s">
        <v>398</v>
      </c>
      <c r="D223" s="128" t="s">
        <v>141</v>
      </c>
      <c r="E223" s="129" t="s">
        <v>986</v>
      </c>
      <c r="F223" s="130" t="s">
        <v>987</v>
      </c>
      <c r="G223" s="131" t="s">
        <v>425</v>
      </c>
      <c r="H223" s="132">
        <v>2</v>
      </c>
      <c r="I223" s="133">
        <v>2071</v>
      </c>
      <c r="J223" s="133">
        <f>ROUND(I223*H223,2)</f>
        <v>4142</v>
      </c>
      <c r="K223" s="130" t="s">
        <v>145</v>
      </c>
      <c r="L223" s="29"/>
      <c r="M223" s="134" t="s">
        <v>3</v>
      </c>
      <c r="N223" s="135" t="s">
        <v>39</v>
      </c>
      <c r="O223" s="136">
        <v>2.11</v>
      </c>
      <c r="P223" s="136">
        <f>O223*H223</f>
        <v>4.22</v>
      </c>
      <c r="Q223" s="136">
        <v>0.12422</v>
      </c>
      <c r="R223" s="136">
        <f>Q223*H223</f>
        <v>0.24843999999999999</v>
      </c>
      <c r="S223" s="136">
        <v>0</v>
      </c>
      <c r="T223" s="137">
        <f>S223*H223</f>
        <v>0</v>
      </c>
      <c r="AM223" s="138" t="s">
        <v>146</v>
      </c>
      <c r="AO223" s="138" t="s">
        <v>141</v>
      </c>
      <c r="AP223" s="138" t="s">
        <v>77</v>
      </c>
      <c r="AT223" s="17" t="s">
        <v>139</v>
      </c>
      <c r="AZ223" s="139">
        <f>IF(N223="základní",J223,0)</f>
        <v>4142</v>
      </c>
      <c r="BA223" s="139">
        <f>IF(N223="snížená",J223,0)</f>
        <v>0</v>
      </c>
      <c r="BB223" s="139">
        <f>IF(N223="zákl. přenesená",J223,0)</f>
        <v>0</v>
      </c>
      <c r="BC223" s="139">
        <f>IF(N223="sníž. přenesená",J223,0)</f>
        <v>0</v>
      </c>
      <c r="BD223" s="139">
        <f>IF(N223="nulová",J223,0)</f>
        <v>0</v>
      </c>
      <c r="BE223" s="17" t="s">
        <v>75</v>
      </c>
      <c r="BF223" s="139">
        <f>ROUND(I223*H223,2)</f>
        <v>4142</v>
      </c>
      <c r="BG223" s="17" t="s">
        <v>146</v>
      </c>
      <c r="BH223" s="138" t="s">
        <v>988</v>
      </c>
    </row>
    <row r="224" spans="2:60" s="1" customFormat="1" x14ac:dyDescent="0.2">
      <c r="B224" s="29"/>
      <c r="D224" s="140" t="s">
        <v>147</v>
      </c>
      <c r="F224" s="141" t="s">
        <v>989</v>
      </c>
      <c r="L224" s="29"/>
      <c r="M224" s="142"/>
      <c r="T224" s="49"/>
      <c r="AO224" s="17" t="s">
        <v>147</v>
      </c>
      <c r="AP224" s="17" t="s">
        <v>77</v>
      </c>
    </row>
    <row r="225" spans="2:60" s="1" customFormat="1" ht="21.75" customHeight="1" x14ac:dyDescent="0.2">
      <c r="B225" s="127"/>
      <c r="C225" s="161" t="s">
        <v>256</v>
      </c>
      <c r="D225" s="161" t="s">
        <v>287</v>
      </c>
      <c r="E225" s="162" t="s">
        <v>990</v>
      </c>
      <c r="F225" s="163" t="s">
        <v>991</v>
      </c>
      <c r="G225" s="164" t="s">
        <v>425</v>
      </c>
      <c r="H225" s="165">
        <v>2</v>
      </c>
      <c r="I225" s="166">
        <v>365</v>
      </c>
      <c r="J225" s="166">
        <f>ROUND(I225*H225,2)</f>
        <v>730</v>
      </c>
      <c r="K225" s="163" t="s">
        <v>145</v>
      </c>
      <c r="L225" s="167"/>
      <c r="M225" s="168" t="s">
        <v>3</v>
      </c>
      <c r="N225" s="169" t="s">
        <v>39</v>
      </c>
      <c r="O225" s="136">
        <v>0</v>
      </c>
      <c r="P225" s="136">
        <f>O225*H225</f>
        <v>0</v>
      </c>
      <c r="Q225" s="136">
        <v>6.7000000000000004E-2</v>
      </c>
      <c r="R225" s="136">
        <f>Q225*H225</f>
        <v>0.13400000000000001</v>
      </c>
      <c r="S225" s="136">
        <v>0</v>
      </c>
      <c r="T225" s="137">
        <f>S225*H225</f>
        <v>0</v>
      </c>
      <c r="AM225" s="138" t="s">
        <v>165</v>
      </c>
      <c r="AO225" s="138" t="s">
        <v>287</v>
      </c>
      <c r="AP225" s="138" t="s">
        <v>77</v>
      </c>
      <c r="AT225" s="17" t="s">
        <v>139</v>
      </c>
      <c r="AZ225" s="139">
        <f>IF(N225="základní",J225,0)</f>
        <v>730</v>
      </c>
      <c r="BA225" s="139">
        <f>IF(N225="snížená",J225,0)</f>
        <v>0</v>
      </c>
      <c r="BB225" s="139">
        <f>IF(N225="zákl. přenesená",J225,0)</f>
        <v>0</v>
      </c>
      <c r="BC225" s="139">
        <f>IF(N225="sníž. přenesená",J225,0)</f>
        <v>0</v>
      </c>
      <c r="BD225" s="139">
        <f>IF(N225="nulová",J225,0)</f>
        <v>0</v>
      </c>
      <c r="BE225" s="17" t="s">
        <v>75</v>
      </c>
      <c r="BF225" s="139">
        <f>ROUND(I225*H225,2)</f>
        <v>730</v>
      </c>
      <c r="BG225" s="17" t="s">
        <v>146</v>
      </c>
      <c r="BH225" s="138" t="s">
        <v>992</v>
      </c>
    </row>
    <row r="226" spans="2:60" s="1" customFormat="1" ht="24.15" customHeight="1" x14ac:dyDescent="0.2">
      <c r="B226" s="127"/>
      <c r="C226" s="128" t="s">
        <v>406</v>
      </c>
      <c r="D226" s="128" t="s">
        <v>141</v>
      </c>
      <c r="E226" s="129" t="s">
        <v>993</v>
      </c>
      <c r="F226" s="130" t="s">
        <v>994</v>
      </c>
      <c r="G226" s="131" t="s">
        <v>425</v>
      </c>
      <c r="H226" s="132">
        <v>2</v>
      </c>
      <c r="I226" s="133">
        <v>990</v>
      </c>
      <c r="J226" s="133">
        <f>ROUND(I226*H226,2)</f>
        <v>1980</v>
      </c>
      <c r="K226" s="130" t="s">
        <v>145</v>
      </c>
      <c r="L226" s="29"/>
      <c r="M226" s="134" t="s">
        <v>3</v>
      </c>
      <c r="N226" s="135" t="s">
        <v>39</v>
      </c>
      <c r="O226" s="136">
        <v>1.998</v>
      </c>
      <c r="P226" s="136">
        <f>O226*H226</f>
        <v>3.996</v>
      </c>
      <c r="Q226" s="136">
        <v>2.972E-2</v>
      </c>
      <c r="R226" s="136">
        <f>Q226*H226</f>
        <v>5.944E-2</v>
      </c>
      <c r="S226" s="136">
        <v>0</v>
      </c>
      <c r="T226" s="137">
        <f>S226*H226</f>
        <v>0</v>
      </c>
      <c r="AM226" s="138" t="s">
        <v>146</v>
      </c>
      <c r="AO226" s="138" t="s">
        <v>141</v>
      </c>
      <c r="AP226" s="138" t="s">
        <v>77</v>
      </c>
      <c r="AT226" s="17" t="s">
        <v>139</v>
      </c>
      <c r="AZ226" s="139">
        <f>IF(N226="základní",J226,0)</f>
        <v>1980</v>
      </c>
      <c r="BA226" s="139">
        <f>IF(N226="snížená",J226,0)</f>
        <v>0</v>
      </c>
      <c r="BB226" s="139">
        <f>IF(N226="zákl. přenesená",J226,0)</f>
        <v>0</v>
      </c>
      <c r="BC226" s="139">
        <f>IF(N226="sníž. přenesená",J226,0)</f>
        <v>0</v>
      </c>
      <c r="BD226" s="139">
        <f>IF(N226="nulová",J226,0)</f>
        <v>0</v>
      </c>
      <c r="BE226" s="17" t="s">
        <v>75</v>
      </c>
      <c r="BF226" s="139">
        <f>ROUND(I226*H226,2)</f>
        <v>1980</v>
      </c>
      <c r="BG226" s="17" t="s">
        <v>146</v>
      </c>
      <c r="BH226" s="138" t="s">
        <v>995</v>
      </c>
    </row>
    <row r="227" spans="2:60" s="1" customFormat="1" x14ac:dyDescent="0.2">
      <c r="B227" s="29"/>
      <c r="D227" s="140" t="s">
        <v>147</v>
      </c>
      <c r="F227" s="141" t="s">
        <v>996</v>
      </c>
      <c r="L227" s="29"/>
      <c r="M227" s="142"/>
      <c r="T227" s="49"/>
      <c r="AO227" s="17" t="s">
        <v>147</v>
      </c>
      <c r="AP227" s="17" t="s">
        <v>77</v>
      </c>
    </row>
    <row r="228" spans="2:60" s="1" customFormat="1" ht="21.75" customHeight="1" x14ac:dyDescent="0.2">
      <c r="B228" s="127"/>
      <c r="C228" s="161" t="s">
        <v>261</v>
      </c>
      <c r="D228" s="161" t="s">
        <v>287</v>
      </c>
      <c r="E228" s="162" t="s">
        <v>997</v>
      </c>
      <c r="F228" s="163" t="s">
        <v>998</v>
      </c>
      <c r="G228" s="164" t="s">
        <v>425</v>
      </c>
      <c r="H228" s="165">
        <v>2</v>
      </c>
      <c r="I228" s="166">
        <v>918</v>
      </c>
      <c r="J228" s="166">
        <f>ROUND(I228*H228,2)</f>
        <v>1836</v>
      </c>
      <c r="K228" s="163" t="s">
        <v>145</v>
      </c>
      <c r="L228" s="167"/>
      <c r="M228" s="168" t="s">
        <v>3</v>
      </c>
      <c r="N228" s="169" t="s">
        <v>39</v>
      </c>
      <c r="O228" s="136">
        <v>0</v>
      </c>
      <c r="P228" s="136">
        <f>O228*H228</f>
        <v>0</v>
      </c>
      <c r="Q228" s="136">
        <v>0.111</v>
      </c>
      <c r="R228" s="136">
        <f>Q228*H228</f>
        <v>0.222</v>
      </c>
      <c r="S228" s="136">
        <v>0</v>
      </c>
      <c r="T228" s="137">
        <f>S228*H228</f>
        <v>0</v>
      </c>
      <c r="AM228" s="138" t="s">
        <v>165</v>
      </c>
      <c r="AO228" s="138" t="s">
        <v>287</v>
      </c>
      <c r="AP228" s="138" t="s">
        <v>77</v>
      </c>
      <c r="AT228" s="17" t="s">
        <v>139</v>
      </c>
      <c r="AZ228" s="139">
        <f>IF(N228="základní",J228,0)</f>
        <v>1836</v>
      </c>
      <c r="BA228" s="139">
        <f>IF(N228="snížená",J228,0)</f>
        <v>0</v>
      </c>
      <c r="BB228" s="139">
        <f>IF(N228="zákl. přenesená",J228,0)</f>
        <v>0</v>
      </c>
      <c r="BC228" s="139">
        <f>IF(N228="sníž. přenesená",J228,0)</f>
        <v>0</v>
      </c>
      <c r="BD228" s="139">
        <f>IF(N228="nulová",J228,0)</f>
        <v>0</v>
      </c>
      <c r="BE228" s="17" t="s">
        <v>75</v>
      </c>
      <c r="BF228" s="139">
        <f>ROUND(I228*H228,2)</f>
        <v>1836</v>
      </c>
      <c r="BG228" s="17" t="s">
        <v>146</v>
      </c>
      <c r="BH228" s="138" t="s">
        <v>999</v>
      </c>
    </row>
    <row r="229" spans="2:60" s="1" customFormat="1" ht="24.15" customHeight="1" x14ac:dyDescent="0.2">
      <c r="B229" s="127"/>
      <c r="C229" s="128" t="s">
        <v>416</v>
      </c>
      <c r="D229" s="128" t="s">
        <v>141</v>
      </c>
      <c r="E229" s="129" t="s">
        <v>1000</v>
      </c>
      <c r="F229" s="130" t="s">
        <v>1001</v>
      </c>
      <c r="G229" s="131" t="s">
        <v>425</v>
      </c>
      <c r="H229" s="132">
        <v>2</v>
      </c>
      <c r="I229" s="133">
        <v>927</v>
      </c>
      <c r="J229" s="133">
        <f>ROUND(I229*H229,2)</f>
        <v>1854</v>
      </c>
      <c r="K229" s="130" t="s">
        <v>145</v>
      </c>
      <c r="L229" s="29"/>
      <c r="M229" s="134" t="s">
        <v>3</v>
      </c>
      <c r="N229" s="135" t="s">
        <v>39</v>
      </c>
      <c r="O229" s="136">
        <v>1.798</v>
      </c>
      <c r="P229" s="136">
        <f>O229*H229</f>
        <v>3.5960000000000001</v>
      </c>
      <c r="Q229" s="136">
        <v>2.972E-2</v>
      </c>
      <c r="R229" s="136">
        <f>Q229*H229</f>
        <v>5.944E-2</v>
      </c>
      <c r="S229" s="136">
        <v>0</v>
      </c>
      <c r="T229" s="137">
        <f>S229*H229</f>
        <v>0</v>
      </c>
      <c r="AM229" s="138" t="s">
        <v>146</v>
      </c>
      <c r="AO229" s="138" t="s">
        <v>141</v>
      </c>
      <c r="AP229" s="138" t="s">
        <v>77</v>
      </c>
      <c r="AT229" s="17" t="s">
        <v>139</v>
      </c>
      <c r="AZ229" s="139">
        <f>IF(N229="základní",J229,0)</f>
        <v>1854</v>
      </c>
      <c r="BA229" s="139">
        <f>IF(N229="snížená",J229,0)</f>
        <v>0</v>
      </c>
      <c r="BB229" s="139">
        <f>IF(N229="zákl. přenesená",J229,0)</f>
        <v>0</v>
      </c>
      <c r="BC229" s="139">
        <f>IF(N229="sníž. přenesená",J229,0)</f>
        <v>0</v>
      </c>
      <c r="BD229" s="139">
        <f>IF(N229="nulová",J229,0)</f>
        <v>0</v>
      </c>
      <c r="BE229" s="17" t="s">
        <v>75</v>
      </c>
      <c r="BF229" s="139">
        <f>ROUND(I229*H229,2)</f>
        <v>1854</v>
      </c>
      <c r="BG229" s="17" t="s">
        <v>146</v>
      </c>
      <c r="BH229" s="138" t="s">
        <v>1002</v>
      </c>
    </row>
    <row r="230" spans="2:60" s="1" customFormat="1" x14ac:dyDescent="0.2">
      <c r="B230" s="29"/>
      <c r="D230" s="140" t="s">
        <v>147</v>
      </c>
      <c r="F230" s="141" t="s">
        <v>1003</v>
      </c>
      <c r="L230" s="29"/>
      <c r="M230" s="142"/>
      <c r="T230" s="49"/>
      <c r="AO230" s="17" t="s">
        <v>147</v>
      </c>
      <c r="AP230" s="17" t="s">
        <v>77</v>
      </c>
    </row>
    <row r="231" spans="2:60" s="1" customFormat="1" ht="24.15" customHeight="1" x14ac:dyDescent="0.2">
      <c r="B231" s="127"/>
      <c r="C231" s="161" t="s">
        <v>265</v>
      </c>
      <c r="D231" s="161" t="s">
        <v>287</v>
      </c>
      <c r="E231" s="162" t="s">
        <v>1004</v>
      </c>
      <c r="F231" s="163" t="s">
        <v>1005</v>
      </c>
      <c r="G231" s="164" t="s">
        <v>425</v>
      </c>
      <c r="H231" s="165">
        <v>2</v>
      </c>
      <c r="I231" s="166">
        <v>703</v>
      </c>
      <c r="J231" s="166">
        <f>ROUND(I231*H231,2)</f>
        <v>1406</v>
      </c>
      <c r="K231" s="163" t="s">
        <v>145</v>
      </c>
      <c r="L231" s="167"/>
      <c r="M231" s="168" t="s">
        <v>3</v>
      </c>
      <c r="N231" s="169" t="s">
        <v>39</v>
      </c>
      <c r="O231" s="136">
        <v>0</v>
      </c>
      <c r="P231" s="136">
        <f>O231*H231</f>
        <v>0</v>
      </c>
      <c r="Q231" s="136">
        <v>0.09</v>
      </c>
      <c r="R231" s="136">
        <f>Q231*H231</f>
        <v>0.18</v>
      </c>
      <c r="S231" s="136">
        <v>0</v>
      </c>
      <c r="T231" s="137">
        <f>S231*H231</f>
        <v>0</v>
      </c>
      <c r="AM231" s="138" t="s">
        <v>165</v>
      </c>
      <c r="AO231" s="138" t="s">
        <v>287</v>
      </c>
      <c r="AP231" s="138" t="s">
        <v>77</v>
      </c>
      <c r="AT231" s="17" t="s">
        <v>139</v>
      </c>
      <c r="AZ231" s="139">
        <f>IF(N231="základní",J231,0)</f>
        <v>1406</v>
      </c>
      <c r="BA231" s="139">
        <f>IF(N231="snížená",J231,0)</f>
        <v>0</v>
      </c>
      <c r="BB231" s="139">
        <f>IF(N231="zákl. přenesená",J231,0)</f>
        <v>0</v>
      </c>
      <c r="BC231" s="139">
        <f>IF(N231="sníž. přenesená",J231,0)</f>
        <v>0</v>
      </c>
      <c r="BD231" s="139">
        <f>IF(N231="nulová",J231,0)</f>
        <v>0</v>
      </c>
      <c r="BE231" s="17" t="s">
        <v>75</v>
      </c>
      <c r="BF231" s="139">
        <f>ROUND(I231*H231,2)</f>
        <v>1406</v>
      </c>
      <c r="BG231" s="17" t="s">
        <v>146</v>
      </c>
      <c r="BH231" s="138" t="s">
        <v>1006</v>
      </c>
    </row>
    <row r="232" spans="2:60" s="1" customFormat="1" ht="24.15" customHeight="1" x14ac:dyDescent="0.2">
      <c r="B232" s="127"/>
      <c r="C232" s="128" t="s">
        <v>429</v>
      </c>
      <c r="D232" s="128" t="s">
        <v>141</v>
      </c>
      <c r="E232" s="129" t="s">
        <v>495</v>
      </c>
      <c r="F232" s="130" t="s">
        <v>496</v>
      </c>
      <c r="G232" s="131" t="s">
        <v>425</v>
      </c>
      <c r="H232" s="132">
        <v>2</v>
      </c>
      <c r="I232" s="133">
        <v>490</v>
      </c>
      <c r="J232" s="133">
        <f>ROUND(I232*H232,2)</f>
        <v>980</v>
      </c>
      <c r="K232" s="130" t="s">
        <v>145</v>
      </c>
      <c r="L232" s="29"/>
      <c r="M232" s="134" t="s">
        <v>3</v>
      </c>
      <c r="N232" s="135" t="s">
        <v>39</v>
      </c>
      <c r="O232" s="136">
        <v>0.73199999999999998</v>
      </c>
      <c r="P232" s="136">
        <f>O232*H232</f>
        <v>1.464</v>
      </c>
      <c r="Q232" s="136">
        <v>0</v>
      </c>
      <c r="R232" s="136">
        <f>Q232*H232</f>
        <v>0</v>
      </c>
      <c r="S232" s="136">
        <v>0.1</v>
      </c>
      <c r="T232" s="137">
        <f>S232*H232</f>
        <v>0.2</v>
      </c>
      <c r="AM232" s="138" t="s">
        <v>146</v>
      </c>
      <c r="AO232" s="138" t="s">
        <v>141</v>
      </c>
      <c r="AP232" s="138" t="s">
        <v>77</v>
      </c>
      <c r="AT232" s="17" t="s">
        <v>139</v>
      </c>
      <c r="AZ232" s="139">
        <f>IF(N232="základní",J232,0)</f>
        <v>980</v>
      </c>
      <c r="BA232" s="139">
        <f>IF(N232="snížená",J232,0)</f>
        <v>0</v>
      </c>
      <c r="BB232" s="139">
        <f>IF(N232="zákl. přenesená",J232,0)</f>
        <v>0</v>
      </c>
      <c r="BC232" s="139">
        <f>IF(N232="sníž. přenesená",J232,0)</f>
        <v>0</v>
      </c>
      <c r="BD232" s="139">
        <f>IF(N232="nulová",J232,0)</f>
        <v>0</v>
      </c>
      <c r="BE232" s="17" t="s">
        <v>75</v>
      </c>
      <c r="BF232" s="139">
        <f>ROUND(I232*H232,2)</f>
        <v>980</v>
      </c>
      <c r="BG232" s="17" t="s">
        <v>146</v>
      </c>
      <c r="BH232" s="138" t="s">
        <v>1007</v>
      </c>
    </row>
    <row r="233" spans="2:60" s="1" customFormat="1" x14ac:dyDescent="0.2">
      <c r="B233" s="29"/>
      <c r="D233" s="140" t="s">
        <v>147</v>
      </c>
      <c r="F233" s="141" t="s">
        <v>498</v>
      </c>
      <c r="L233" s="29"/>
      <c r="M233" s="142"/>
      <c r="T233" s="49"/>
      <c r="AO233" s="17" t="s">
        <v>147</v>
      </c>
      <c r="AP233" s="17" t="s">
        <v>77</v>
      </c>
    </row>
    <row r="234" spans="2:60" s="1" customFormat="1" ht="24.15" customHeight="1" x14ac:dyDescent="0.2">
      <c r="B234" s="127"/>
      <c r="C234" s="128" t="s">
        <v>270</v>
      </c>
      <c r="D234" s="128" t="s">
        <v>141</v>
      </c>
      <c r="E234" s="129" t="s">
        <v>1008</v>
      </c>
      <c r="F234" s="130" t="s">
        <v>1009</v>
      </c>
      <c r="G234" s="131" t="s">
        <v>425</v>
      </c>
      <c r="H234" s="132">
        <v>2</v>
      </c>
      <c r="I234" s="133">
        <v>1278</v>
      </c>
      <c r="J234" s="133">
        <f>ROUND(I234*H234,2)</f>
        <v>2556</v>
      </c>
      <c r="K234" s="130" t="s">
        <v>145</v>
      </c>
      <c r="L234" s="29"/>
      <c r="M234" s="134" t="s">
        <v>3</v>
      </c>
      <c r="N234" s="135" t="s">
        <v>39</v>
      </c>
      <c r="O234" s="136">
        <v>2.0640000000000001</v>
      </c>
      <c r="P234" s="136">
        <f>O234*H234</f>
        <v>4.1280000000000001</v>
      </c>
      <c r="Q234" s="136">
        <v>0.21734000000000001</v>
      </c>
      <c r="R234" s="136">
        <f>Q234*H234</f>
        <v>0.43468000000000001</v>
      </c>
      <c r="S234" s="136">
        <v>0</v>
      </c>
      <c r="T234" s="137">
        <f>S234*H234</f>
        <v>0</v>
      </c>
      <c r="AM234" s="138" t="s">
        <v>146</v>
      </c>
      <c r="AO234" s="138" t="s">
        <v>141</v>
      </c>
      <c r="AP234" s="138" t="s">
        <v>77</v>
      </c>
      <c r="AT234" s="17" t="s">
        <v>139</v>
      </c>
      <c r="AZ234" s="139">
        <f>IF(N234="základní",J234,0)</f>
        <v>2556</v>
      </c>
      <c r="BA234" s="139">
        <f>IF(N234="snížená",J234,0)</f>
        <v>0</v>
      </c>
      <c r="BB234" s="139">
        <f>IF(N234="zákl. přenesená",J234,0)</f>
        <v>0</v>
      </c>
      <c r="BC234" s="139">
        <f>IF(N234="sníž. přenesená",J234,0)</f>
        <v>0</v>
      </c>
      <c r="BD234" s="139">
        <f>IF(N234="nulová",J234,0)</f>
        <v>0</v>
      </c>
      <c r="BE234" s="17" t="s">
        <v>75</v>
      </c>
      <c r="BF234" s="139">
        <f>ROUND(I234*H234,2)</f>
        <v>2556</v>
      </c>
      <c r="BG234" s="17" t="s">
        <v>146</v>
      </c>
      <c r="BH234" s="138" t="s">
        <v>1010</v>
      </c>
    </row>
    <row r="235" spans="2:60" s="1" customFormat="1" x14ac:dyDescent="0.2">
      <c r="B235" s="29"/>
      <c r="D235" s="140" t="s">
        <v>147</v>
      </c>
      <c r="F235" s="141" t="s">
        <v>1011</v>
      </c>
      <c r="L235" s="29"/>
      <c r="M235" s="142"/>
      <c r="T235" s="49"/>
      <c r="AO235" s="17" t="s">
        <v>147</v>
      </c>
      <c r="AP235" s="17" t="s">
        <v>77</v>
      </c>
    </row>
    <row r="236" spans="2:60" s="1" customFormat="1" ht="16.5" customHeight="1" x14ac:dyDescent="0.2">
      <c r="B236" s="127"/>
      <c r="C236" s="161" t="s">
        <v>438</v>
      </c>
      <c r="D236" s="161" t="s">
        <v>287</v>
      </c>
      <c r="E236" s="162" t="s">
        <v>1012</v>
      </c>
      <c r="F236" s="163" t="s">
        <v>1013</v>
      </c>
      <c r="G236" s="164" t="s">
        <v>425</v>
      </c>
      <c r="H236" s="165">
        <v>2</v>
      </c>
      <c r="I236" s="166">
        <v>10080</v>
      </c>
      <c r="J236" s="166">
        <f>ROUND(I236*H236,2)</f>
        <v>20160</v>
      </c>
      <c r="K236" s="163" t="s">
        <v>145</v>
      </c>
      <c r="L236" s="167"/>
      <c r="M236" s="168" t="s">
        <v>3</v>
      </c>
      <c r="N236" s="169" t="s">
        <v>39</v>
      </c>
      <c r="O236" s="136">
        <v>0</v>
      </c>
      <c r="P236" s="136">
        <f>O236*H236</f>
        <v>0</v>
      </c>
      <c r="Q236" s="136">
        <v>5.5300000000000002E-2</v>
      </c>
      <c r="R236" s="136">
        <f>Q236*H236</f>
        <v>0.1106</v>
      </c>
      <c r="S236" s="136">
        <v>0</v>
      </c>
      <c r="T236" s="137">
        <f>S236*H236</f>
        <v>0</v>
      </c>
      <c r="AM236" s="138" t="s">
        <v>165</v>
      </c>
      <c r="AO236" s="138" t="s">
        <v>287</v>
      </c>
      <c r="AP236" s="138" t="s">
        <v>77</v>
      </c>
      <c r="AT236" s="17" t="s">
        <v>139</v>
      </c>
      <c r="AZ236" s="139">
        <f>IF(N236="základní",J236,0)</f>
        <v>20160</v>
      </c>
      <c r="BA236" s="139">
        <f>IF(N236="snížená",J236,0)</f>
        <v>0</v>
      </c>
      <c r="BB236" s="139">
        <f>IF(N236="zákl. přenesená",J236,0)</f>
        <v>0</v>
      </c>
      <c r="BC236" s="139">
        <f>IF(N236="sníž. přenesená",J236,0)</f>
        <v>0</v>
      </c>
      <c r="BD236" s="139">
        <f>IF(N236="nulová",J236,0)</f>
        <v>0</v>
      </c>
      <c r="BE236" s="17" t="s">
        <v>75</v>
      </c>
      <c r="BF236" s="139">
        <f>ROUND(I236*H236,2)</f>
        <v>20160</v>
      </c>
      <c r="BG236" s="17" t="s">
        <v>146</v>
      </c>
      <c r="BH236" s="138" t="s">
        <v>1014</v>
      </c>
    </row>
    <row r="237" spans="2:60" s="11" customFormat="1" ht="22.95" customHeight="1" x14ac:dyDescent="0.25">
      <c r="B237" s="116"/>
      <c r="D237" s="117" t="s">
        <v>67</v>
      </c>
      <c r="E237" s="125" t="s">
        <v>192</v>
      </c>
      <c r="F237" s="125" t="s">
        <v>506</v>
      </c>
      <c r="J237" s="126">
        <f>BF237</f>
        <v>22789.8</v>
      </c>
      <c r="L237" s="116"/>
      <c r="M237" s="120"/>
      <c r="P237" s="121">
        <f>SUM(P238:P277)</f>
        <v>15.272866</v>
      </c>
      <c r="R237" s="121">
        <f>SUM(R238:R277)</f>
        <v>11.111937320000001</v>
      </c>
      <c r="T237" s="122">
        <f>SUM(T238:T277)</f>
        <v>0</v>
      </c>
      <c r="AM237" s="117" t="s">
        <v>75</v>
      </c>
      <c r="AO237" s="123" t="s">
        <v>67</v>
      </c>
      <c r="AP237" s="123" t="s">
        <v>75</v>
      </c>
      <c r="AT237" s="117" t="s">
        <v>139</v>
      </c>
      <c r="BF237" s="124">
        <f>SUM(BF238:BF277)</f>
        <v>22789.8</v>
      </c>
    </row>
    <row r="238" spans="2:60" s="1" customFormat="1" ht="33" customHeight="1" x14ac:dyDescent="0.2">
      <c r="B238" s="127"/>
      <c r="C238" s="128" t="s">
        <v>276</v>
      </c>
      <c r="D238" s="128" t="s">
        <v>141</v>
      </c>
      <c r="E238" s="129" t="s">
        <v>1015</v>
      </c>
      <c r="F238" s="130" t="s">
        <v>1016</v>
      </c>
      <c r="G238" s="131" t="s">
        <v>144</v>
      </c>
      <c r="H238" s="132">
        <v>12.6</v>
      </c>
      <c r="I238" s="133">
        <v>154</v>
      </c>
      <c r="J238" s="133">
        <f>ROUND(I238*H238,2)</f>
        <v>1940.4</v>
      </c>
      <c r="K238" s="130" t="s">
        <v>145</v>
      </c>
      <c r="L238" s="29"/>
      <c r="M238" s="134" t="s">
        <v>3</v>
      </c>
      <c r="N238" s="135" t="s">
        <v>39</v>
      </c>
      <c r="O238" s="136">
        <v>0.11799999999999999</v>
      </c>
      <c r="P238" s="136">
        <f>O238*H238</f>
        <v>1.4867999999999999</v>
      </c>
      <c r="Q238" s="136">
        <v>1.4499999999999999E-3</v>
      </c>
      <c r="R238" s="136">
        <f>Q238*H238</f>
        <v>1.8269999999999998E-2</v>
      </c>
      <c r="S238" s="136">
        <v>0</v>
      </c>
      <c r="T238" s="137">
        <f>S238*H238</f>
        <v>0</v>
      </c>
      <c r="AM238" s="138" t="s">
        <v>146</v>
      </c>
      <c r="AO238" s="138" t="s">
        <v>141</v>
      </c>
      <c r="AP238" s="138" t="s">
        <v>77</v>
      </c>
      <c r="AT238" s="17" t="s">
        <v>139</v>
      </c>
      <c r="AZ238" s="139">
        <f>IF(N238="základní",J238,0)</f>
        <v>1940.4</v>
      </c>
      <c r="BA238" s="139">
        <f>IF(N238="snížená",J238,0)</f>
        <v>0</v>
      </c>
      <c r="BB238" s="139">
        <f>IF(N238="zákl. přenesená",J238,0)</f>
        <v>0</v>
      </c>
      <c r="BC238" s="139">
        <f>IF(N238="sníž. přenesená",J238,0)</f>
        <v>0</v>
      </c>
      <c r="BD238" s="139">
        <f>IF(N238="nulová",J238,0)</f>
        <v>0</v>
      </c>
      <c r="BE238" s="17" t="s">
        <v>75</v>
      </c>
      <c r="BF238" s="139">
        <f>ROUND(I238*H238,2)</f>
        <v>1940.4</v>
      </c>
      <c r="BG238" s="17" t="s">
        <v>146</v>
      </c>
      <c r="BH238" s="138" t="s">
        <v>242</v>
      </c>
    </row>
    <row r="239" spans="2:60" s="1" customFormat="1" x14ac:dyDescent="0.2">
      <c r="B239" s="29"/>
      <c r="D239" s="140" t="s">
        <v>147</v>
      </c>
      <c r="F239" s="141" t="s">
        <v>1017</v>
      </c>
      <c r="L239" s="29"/>
      <c r="M239" s="142"/>
      <c r="T239" s="49"/>
      <c r="AO239" s="17" t="s">
        <v>147</v>
      </c>
      <c r="AP239" s="17" t="s">
        <v>77</v>
      </c>
    </row>
    <row r="240" spans="2:60" s="12" customFormat="1" x14ac:dyDescent="0.2">
      <c r="B240" s="143"/>
      <c r="D240" s="144" t="s">
        <v>149</v>
      </c>
      <c r="E240" s="145" t="s">
        <v>3</v>
      </c>
      <c r="F240" s="146" t="s">
        <v>1018</v>
      </c>
      <c r="H240" s="147">
        <v>12.6</v>
      </c>
      <c r="L240" s="143"/>
      <c r="M240" s="148"/>
      <c r="T240" s="149"/>
      <c r="AO240" s="145" t="s">
        <v>149</v>
      </c>
      <c r="AP240" s="145" t="s">
        <v>77</v>
      </c>
      <c r="AQ240" s="12" t="s">
        <v>77</v>
      </c>
      <c r="AR240" s="12" t="s">
        <v>30</v>
      </c>
      <c r="AS240" s="12" t="s">
        <v>68</v>
      </c>
      <c r="AT240" s="145" t="s">
        <v>139</v>
      </c>
    </row>
    <row r="241" spans="2:60" s="13" customFormat="1" x14ac:dyDescent="0.2">
      <c r="B241" s="150"/>
      <c r="D241" s="144" t="s">
        <v>149</v>
      </c>
      <c r="E241" s="151" t="s">
        <v>3</v>
      </c>
      <c r="F241" s="152" t="s">
        <v>151</v>
      </c>
      <c r="H241" s="153">
        <v>12.6</v>
      </c>
      <c r="L241" s="150"/>
      <c r="M241" s="154"/>
      <c r="T241" s="155"/>
      <c r="AO241" s="151" t="s">
        <v>149</v>
      </c>
      <c r="AP241" s="151" t="s">
        <v>77</v>
      </c>
      <c r="AQ241" s="13" t="s">
        <v>146</v>
      </c>
      <c r="AR241" s="13" t="s">
        <v>30</v>
      </c>
      <c r="AS241" s="13" t="s">
        <v>75</v>
      </c>
      <c r="AT241" s="151" t="s">
        <v>139</v>
      </c>
    </row>
    <row r="242" spans="2:60" s="1" customFormat="1" ht="37.950000000000003" customHeight="1" x14ac:dyDescent="0.2">
      <c r="B242" s="127"/>
      <c r="C242" s="128" t="s">
        <v>445</v>
      </c>
      <c r="D242" s="128" t="s">
        <v>141</v>
      </c>
      <c r="E242" s="129" t="s">
        <v>1019</v>
      </c>
      <c r="F242" s="130" t="s">
        <v>1020</v>
      </c>
      <c r="G242" s="131" t="s">
        <v>144</v>
      </c>
      <c r="H242" s="132">
        <v>12.6</v>
      </c>
      <c r="I242" s="133">
        <v>31</v>
      </c>
      <c r="J242" s="133">
        <f>ROUND(I242*H242,2)</f>
        <v>390.6</v>
      </c>
      <c r="K242" s="130" t="s">
        <v>145</v>
      </c>
      <c r="L242" s="29"/>
      <c r="M242" s="134" t="s">
        <v>3</v>
      </c>
      <c r="N242" s="135" t="s">
        <v>39</v>
      </c>
      <c r="O242" s="136">
        <v>8.3000000000000004E-2</v>
      </c>
      <c r="P242" s="136">
        <f>O242*H242</f>
        <v>1.0458000000000001</v>
      </c>
      <c r="Q242" s="136">
        <v>1.0000000000000001E-5</v>
      </c>
      <c r="R242" s="136">
        <f>Q242*H242</f>
        <v>1.26E-4</v>
      </c>
      <c r="S242" s="136">
        <v>0</v>
      </c>
      <c r="T242" s="137">
        <f>S242*H242</f>
        <v>0</v>
      </c>
      <c r="AM242" s="138" t="s">
        <v>146</v>
      </c>
      <c r="AO242" s="138" t="s">
        <v>141</v>
      </c>
      <c r="AP242" s="138" t="s">
        <v>77</v>
      </c>
      <c r="AT242" s="17" t="s">
        <v>139</v>
      </c>
      <c r="AZ242" s="139">
        <f>IF(N242="základní",J242,0)</f>
        <v>390.6</v>
      </c>
      <c r="BA242" s="139">
        <f>IF(N242="snížená",J242,0)</f>
        <v>0</v>
      </c>
      <c r="BB242" s="139">
        <f>IF(N242="zákl. přenesená",J242,0)</f>
        <v>0</v>
      </c>
      <c r="BC242" s="139">
        <f>IF(N242="sníž. přenesená",J242,0)</f>
        <v>0</v>
      </c>
      <c r="BD242" s="139">
        <f>IF(N242="nulová",J242,0)</f>
        <v>0</v>
      </c>
      <c r="BE242" s="17" t="s">
        <v>75</v>
      </c>
      <c r="BF242" s="139">
        <f>ROUND(I242*H242,2)</f>
        <v>390.6</v>
      </c>
      <c r="BG242" s="17" t="s">
        <v>146</v>
      </c>
      <c r="BH242" s="138" t="s">
        <v>256</v>
      </c>
    </row>
    <row r="243" spans="2:60" s="1" customFormat="1" x14ac:dyDescent="0.2">
      <c r="B243" s="29"/>
      <c r="D243" s="140" t="s">
        <v>147</v>
      </c>
      <c r="F243" s="141" t="s">
        <v>1021</v>
      </c>
      <c r="L243" s="29"/>
      <c r="M243" s="142"/>
      <c r="T243" s="49"/>
      <c r="AO243" s="17" t="s">
        <v>147</v>
      </c>
      <c r="AP243" s="17" t="s">
        <v>77</v>
      </c>
    </row>
    <row r="244" spans="2:60" s="1" customFormat="1" ht="49.2" customHeight="1" x14ac:dyDescent="0.2">
      <c r="B244" s="127"/>
      <c r="C244" s="128" t="s">
        <v>282</v>
      </c>
      <c r="D244" s="128" t="s">
        <v>141</v>
      </c>
      <c r="E244" s="129" t="s">
        <v>560</v>
      </c>
      <c r="F244" s="130" t="s">
        <v>561</v>
      </c>
      <c r="G244" s="131" t="s">
        <v>180</v>
      </c>
      <c r="H244" s="132"/>
      <c r="I244" s="133">
        <v>298</v>
      </c>
      <c r="J244" s="133">
        <f>ROUND(I244*H244,2)</f>
        <v>0</v>
      </c>
      <c r="K244" s="130" t="s">
        <v>145</v>
      </c>
      <c r="L244" s="29"/>
      <c r="M244" s="134" t="s">
        <v>3</v>
      </c>
      <c r="N244" s="135" t="s">
        <v>39</v>
      </c>
      <c r="O244" s="136">
        <v>0.26800000000000002</v>
      </c>
      <c r="P244" s="136">
        <f>O244*H244</f>
        <v>0</v>
      </c>
      <c r="Q244" s="136">
        <v>0.15540000000000001</v>
      </c>
      <c r="R244" s="136">
        <f>Q244*H244</f>
        <v>0</v>
      </c>
      <c r="S244" s="136">
        <v>0</v>
      </c>
      <c r="T244" s="137">
        <f>S244*H244</f>
        <v>0</v>
      </c>
      <c r="AM244" s="138" t="s">
        <v>146</v>
      </c>
      <c r="AO244" s="138" t="s">
        <v>141</v>
      </c>
      <c r="AP244" s="138" t="s">
        <v>77</v>
      </c>
      <c r="AT244" s="17" t="s">
        <v>139</v>
      </c>
      <c r="AZ244" s="139">
        <f>IF(N244="základní",J244,0)</f>
        <v>0</v>
      </c>
      <c r="BA244" s="139">
        <f>IF(N244="snížená",J244,0)</f>
        <v>0</v>
      </c>
      <c r="BB244" s="139">
        <f>IF(N244="zákl. přenesená",J244,0)</f>
        <v>0</v>
      </c>
      <c r="BC244" s="139">
        <f>IF(N244="sníž. přenesená",J244,0)</f>
        <v>0</v>
      </c>
      <c r="BD244" s="139">
        <f>IF(N244="nulová",J244,0)</f>
        <v>0</v>
      </c>
      <c r="BE244" s="17" t="s">
        <v>75</v>
      </c>
      <c r="BF244" s="139">
        <f>ROUND(I244*H244,2)</f>
        <v>0</v>
      </c>
      <c r="BG244" s="17" t="s">
        <v>146</v>
      </c>
      <c r="BH244" s="138" t="s">
        <v>261</v>
      </c>
    </row>
    <row r="245" spans="2:60" s="1" customFormat="1" x14ac:dyDescent="0.2">
      <c r="B245" s="29"/>
      <c r="D245" s="140" t="s">
        <v>147</v>
      </c>
      <c r="F245" s="141" t="s">
        <v>563</v>
      </c>
      <c r="L245" s="29"/>
      <c r="M245" s="142"/>
      <c r="T245" s="49"/>
      <c r="AO245" s="17" t="s">
        <v>147</v>
      </c>
      <c r="AP245" s="17" t="s">
        <v>77</v>
      </c>
    </row>
    <row r="246" spans="2:60" s="12" customFormat="1" x14ac:dyDescent="0.2">
      <c r="B246" s="143"/>
      <c r="D246" s="144" t="s">
        <v>149</v>
      </c>
      <c r="E246" s="145" t="s">
        <v>3</v>
      </c>
      <c r="F246" s="146" t="s">
        <v>1022</v>
      </c>
      <c r="H246" s="147"/>
      <c r="L246" s="143"/>
      <c r="M246" s="148"/>
      <c r="T246" s="149"/>
      <c r="AO246" s="145" t="s">
        <v>149</v>
      </c>
      <c r="AP246" s="145" t="s">
        <v>77</v>
      </c>
      <c r="AQ246" s="12" t="s">
        <v>77</v>
      </c>
      <c r="AR246" s="12" t="s">
        <v>30</v>
      </c>
      <c r="AS246" s="12" t="s">
        <v>68</v>
      </c>
      <c r="AT246" s="145" t="s">
        <v>139</v>
      </c>
    </row>
    <row r="247" spans="2:60" s="12" customFormat="1" x14ac:dyDescent="0.2">
      <c r="B247" s="143"/>
      <c r="D247" s="144" t="s">
        <v>149</v>
      </c>
      <c r="E247" s="145" t="s">
        <v>3</v>
      </c>
      <c r="F247" s="146" t="s">
        <v>1023</v>
      </c>
      <c r="H247" s="147"/>
      <c r="L247" s="143"/>
      <c r="M247" s="148"/>
      <c r="T247" s="149"/>
      <c r="AO247" s="145" t="s">
        <v>149</v>
      </c>
      <c r="AP247" s="145" t="s">
        <v>77</v>
      </c>
      <c r="AQ247" s="12" t="s">
        <v>77</v>
      </c>
      <c r="AR247" s="12" t="s">
        <v>30</v>
      </c>
      <c r="AS247" s="12" t="s">
        <v>68</v>
      </c>
      <c r="AT247" s="145" t="s">
        <v>139</v>
      </c>
    </row>
    <row r="248" spans="2:60" s="12" customFormat="1" x14ac:dyDescent="0.2">
      <c r="B248" s="143"/>
      <c r="D248" s="144" t="s">
        <v>149</v>
      </c>
      <c r="E248" s="145" t="s">
        <v>3</v>
      </c>
      <c r="F248" s="146" t="s">
        <v>1024</v>
      </c>
      <c r="H248" s="147"/>
      <c r="L248" s="143"/>
      <c r="M248" s="148"/>
      <c r="T248" s="149"/>
      <c r="AO248" s="145" t="s">
        <v>149</v>
      </c>
      <c r="AP248" s="145" t="s">
        <v>77</v>
      </c>
      <c r="AQ248" s="12" t="s">
        <v>77</v>
      </c>
      <c r="AR248" s="12" t="s">
        <v>30</v>
      </c>
      <c r="AS248" s="12" t="s">
        <v>68</v>
      </c>
      <c r="AT248" s="145" t="s">
        <v>139</v>
      </c>
    </row>
    <row r="249" spans="2:60" s="13" customFormat="1" x14ac:dyDescent="0.2">
      <c r="B249" s="150"/>
      <c r="D249" s="144" t="s">
        <v>149</v>
      </c>
      <c r="E249" s="151" t="s">
        <v>3</v>
      </c>
      <c r="F249" s="152" t="s">
        <v>151</v>
      </c>
      <c r="H249" s="153"/>
      <c r="L249" s="150"/>
      <c r="M249" s="154"/>
      <c r="T249" s="155"/>
      <c r="AO249" s="151" t="s">
        <v>149</v>
      </c>
      <c r="AP249" s="151" t="s">
        <v>77</v>
      </c>
      <c r="AQ249" s="13" t="s">
        <v>146</v>
      </c>
      <c r="AR249" s="13" t="s">
        <v>30</v>
      </c>
      <c r="AS249" s="13" t="s">
        <v>75</v>
      </c>
      <c r="AT249" s="151" t="s">
        <v>139</v>
      </c>
    </row>
    <row r="250" spans="2:60" s="1" customFormat="1" ht="16.5" customHeight="1" x14ac:dyDescent="0.2">
      <c r="B250" s="127"/>
      <c r="C250" s="161" t="s">
        <v>453</v>
      </c>
      <c r="D250" s="161" t="s">
        <v>287</v>
      </c>
      <c r="E250" s="162" t="s">
        <v>568</v>
      </c>
      <c r="F250" s="163" t="s">
        <v>569</v>
      </c>
      <c r="G250" s="164" t="s">
        <v>180</v>
      </c>
      <c r="H250" s="165"/>
      <c r="I250" s="166">
        <v>236</v>
      </c>
      <c r="J250" s="166">
        <f>ROUND(I250*H250,2)</f>
        <v>0</v>
      </c>
      <c r="K250" s="163" t="s">
        <v>145</v>
      </c>
      <c r="L250" s="167"/>
      <c r="M250" s="168" t="s">
        <v>3</v>
      </c>
      <c r="N250" s="169" t="s">
        <v>39</v>
      </c>
      <c r="O250" s="136">
        <v>0</v>
      </c>
      <c r="P250" s="136">
        <f>O250*H250</f>
        <v>0</v>
      </c>
      <c r="Q250" s="136">
        <v>8.5000000000000006E-2</v>
      </c>
      <c r="R250" s="136">
        <f>Q250*H250</f>
        <v>0</v>
      </c>
      <c r="S250" s="136">
        <v>0</v>
      </c>
      <c r="T250" s="137">
        <f>S250*H250</f>
        <v>0</v>
      </c>
      <c r="AM250" s="138" t="s">
        <v>165</v>
      </c>
      <c r="AO250" s="138" t="s">
        <v>287</v>
      </c>
      <c r="AP250" s="138" t="s">
        <v>77</v>
      </c>
      <c r="AT250" s="17" t="s">
        <v>139</v>
      </c>
      <c r="AZ250" s="139">
        <f>IF(N250="základní",J250,0)</f>
        <v>0</v>
      </c>
      <c r="BA250" s="139">
        <f>IF(N250="snížená",J250,0)</f>
        <v>0</v>
      </c>
      <c r="BB250" s="139">
        <f>IF(N250="zákl. přenesená",J250,0)</f>
        <v>0</v>
      </c>
      <c r="BC250" s="139">
        <f>IF(N250="sníž. přenesená",J250,0)</f>
        <v>0</v>
      </c>
      <c r="BD250" s="139">
        <f>IF(N250="nulová",J250,0)</f>
        <v>0</v>
      </c>
      <c r="BE250" s="17" t="s">
        <v>75</v>
      </c>
      <c r="BF250" s="139">
        <f>ROUND(I250*H250,2)</f>
        <v>0</v>
      </c>
      <c r="BG250" s="17" t="s">
        <v>146</v>
      </c>
      <c r="BH250" s="138" t="s">
        <v>265</v>
      </c>
    </row>
    <row r="251" spans="2:60" s="12" customFormat="1" x14ac:dyDescent="0.2">
      <c r="B251" s="143"/>
      <c r="D251" s="144" t="s">
        <v>149</v>
      </c>
      <c r="E251" s="145" t="s">
        <v>3</v>
      </c>
      <c r="F251" s="146" t="s">
        <v>1025</v>
      </c>
      <c r="H251" s="147"/>
      <c r="L251" s="143"/>
      <c r="M251" s="148"/>
      <c r="T251" s="149"/>
      <c r="AO251" s="145" t="s">
        <v>149</v>
      </c>
      <c r="AP251" s="145" t="s">
        <v>77</v>
      </c>
      <c r="AQ251" s="12" t="s">
        <v>77</v>
      </c>
      <c r="AR251" s="12" t="s">
        <v>30</v>
      </c>
      <c r="AS251" s="12" t="s">
        <v>68</v>
      </c>
      <c r="AT251" s="145" t="s">
        <v>139</v>
      </c>
    </row>
    <row r="252" spans="2:60" s="13" customFormat="1" x14ac:dyDescent="0.2">
      <c r="B252" s="150"/>
      <c r="D252" s="144" t="s">
        <v>149</v>
      </c>
      <c r="E252" s="151" t="s">
        <v>3</v>
      </c>
      <c r="F252" s="152" t="s">
        <v>151</v>
      </c>
      <c r="H252" s="153"/>
      <c r="L252" s="150"/>
      <c r="M252" s="154"/>
      <c r="T252" s="155"/>
      <c r="AO252" s="151" t="s">
        <v>149</v>
      </c>
      <c r="AP252" s="151" t="s">
        <v>77</v>
      </c>
      <c r="AQ252" s="13" t="s">
        <v>146</v>
      </c>
      <c r="AR252" s="13" t="s">
        <v>30</v>
      </c>
      <c r="AS252" s="13" t="s">
        <v>75</v>
      </c>
      <c r="AT252" s="151" t="s">
        <v>139</v>
      </c>
    </row>
    <row r="253" spans="2:60" s="1" customFormat="1" ht="24.15" customHeight="1" x14ac:dyDescent="0.2">
      <c r="B253" s="127"/>
      <c r="C253" s="161" t="s">
        <v>290</v>
      </c>
      <c r="D253" s="161" t="s">
        <v>287</v>
      </c>
      <c r="E253" s="162" t="s">
        <v>571</v>
      </c>
      <c r="F253" s="163" t="s">
        <v>572</v>
      </c>
      <c r="G253" s="164" t="s">
        <v>180</v>
      </c>
      <c r="H253" s="165"/>
      <c r="I253" s="166">
        <v>180</v>
      </c>
      <c r="J253" s="166">
        <f>ROUND(I253*H253,2)</f>
        <v>0</v>
      </c>
      <c r="K253" s="163" t="s">
        <v>145</v>
      </c>
      <c r="L253" s="167"/>
      <c r="M253" s="168" t="s">
        <v>3</v>
      </c>
      <c r="N253" s="169" t="s">
        <v>39</v>
      </c>
      <c r="O253" s="136">
        <v>0</v>
      </c>
      <c r="P253" s="136">
        <f>O253*H253</f>
        <v>0</v>
      </c>
      <c r="Q253" s="136">
        <v>4.8300000000000003E-2</v>
      </c>
      <c r="R253" s="136">
        <f>Q253*H253</f>
        <v>0</v>
      </c>
      <c r="S253" s="136">
        <v>0</v>
      </c>
      <c r="T253" s="137">
        <f>S253*H253</f>
        <v>0</v>
      </c>
      <c r="AM253" s="138" t="s">
        <v>165</v>
      </c>
      <c r="AO253" s="138" t="s">
        <v>287</v>
      </c>
      <c r="AP253" s="138" t="s">
        <v>77</v>
      </c>
      <c r="AT253" s="17" t="s">
        <v>139</v>
      </c>
      <c r="AZ253" s="139">
        <f>IF(N253="základní",J253,0)</f>
        <v>0</v>
      </c>
      <c r="BA253" s="139">
        <f>IF(N253="snížená",J253,0)</f>
        <v>0</v>
      </c>
      <c r="BB253" s="139">
        <f>IF(N253="zákl. přenesená",J253,0)</f>
        <v>0</v>
      </c>
      <c r="BC253" s="139">
        <f>IF(N253="sníž. přenesená",J253,0)</f>
        <v>0</v>
      </c>
      <c r="BD253" s="139">
        <f>IF(N253="nulová",J253,0)</f>
        <v>0</v>
      </c>
      <c r="BE253" s="17" t="s">
        <v>75</v>
      </c>
      <c r="BF253" s="139">
        <f>ROUND(I253*H253,2)</f>
        <v>0</v>
      </c>
      <c r="BG253" s="17" t="s">
        <v>146</v>
      </c>
      <c r="BH253" s="138" t="s">
        <v>270</v>
      </c>
    </row>
    <row r="254" spans="2:60" s="12" customFormat="1" x14ac:dyDescent="0.2">
      <c r="B254" s="143"/>
      <c r="D254" s="144" t="s">
        <v>149</v>
      </c>
      <c r="E254" s="145" t="s">
        <v>3</v>
      </c>
      <c r="F254" s="146" t="s">
        <v>1026</v>
      </c>
      <c r="H254" s="147"/>
      <c r="L254" s="143"/>
      <c r="M254" s="148"/>
      <c r="T254" s="149"/>
      <c r="AO254" s="145" t="s">
        <v>149</v>
      </c>
      <c r="AP254" s="145" t="s">
        <v>77</v>
      </c>
      <c r="AQ254" s="12" t="s">
        <v>77</v>
      </c>
      <c r="AR254" s="12" t="s">
        <v>30</v>
      </c>
      <c r="AS254" s="12" t="s">
        <v>68</v>
      </c>
      <c r="AT254" s="145" t="s">
        <v>139</v>
      </c>
    </row>
    <row r="255" spans="2:60" s="13" customFormat="1" x14ac:dyDescent="0.2">
      <c r="B255" s="150"/>
      <c r="D255" s="144" t="s">
        <v>149</v>
      </c>
      <c r="E255" s="151" t="s">
        <v>3</v>
      </c>
      <c r="F255" s="152" t="s">
        <v>151</v>
      </c>
      <c r="H255" s="153"/>
      <c r="L255" s="150"/>
      <c r="M255" s="154"/>
      <c r="T255" s="155"/>
      <c r="AO255" s="151" t="s">
        <v>149</v>
      </c>
      <c r="AP255" s="151" t="s">
        <v>77</v>
      </c>
      <c r="AQ255" s="13" t="s">
        <v>146</v>
      </c>
      <c r="AR255" s="13" t="s">
        <v>30</v>
      </c>
      <c r="AS255" s="13" t="s">
        <v>75</v>
      </c>
      <c r="AT255" s="151" t="s">
        <v>139</v>
      </c>
    </row>
    <row r="256" spans="2:60" s="1" customFormat="1" ht="24.15" customHeight="1" x14ac:dyDescent="0.2">
      <c r="B256" s="127"/>
      <c r="C256" s="161" t="s">
        <v>462</v>
      </c>
      <c r="D256" s="161" t="s">
        <v>287</v>
      </c>
      <c r="E256" s="162" t="s">
        <v>575</v>
      </c>
      <c r="F256" s="163" t="s">
        <v>576</v>
      </c>
      <c r="G256" s="164" t="s">
        <v>180</v>
      </c>
      <c r="H256" s="165"/>
      <c r="I256" s="166">
        <v>462</v>
      </c>
      <c r="J256" s="166">
        <f>ROUND(I256*H256,2)</f>
        <v>0</v>
      </c>
      <c r="K256" s="163" t="s">
        <v>145</v>
      </c>
      <c r="L256" s="167"/>
      <c r="M256" s="168" t="s">
        <v>3</v>
      </c>
      <c r="N256" s="169" t="s">
        <v>39</v>
      </c>
      <c r="O256" s="136">
        <v>0</v>
      </c>
      <c r="P256" s="136">
        <f>O256*H256</f>
        <v>0</v>
      </c>
      <c r="Q256" s="136">
        <v>6.5670000000000006E-2</v>
      </c>
      <c r="R256" s="136">
        <f>Q256*H256</f>
        <v>0</v>
      </c>
      <c r="S256" s="136">
        <v>0</v>
      </c>
      <c r="T256" s="137">
        <f>S256*H256</f>
        <v>0</v>
      </c>
      <c r="AM256" s="138" t="s">
        <v>165</v>
      </c>
      <c r="AO256" s="138" t="s">
        <v>287</v>
      </c>
      <c r="AP256" s="138" t="s">
        <v>77</v>
      </c>
      <c r="AT256" s="17" t="s">
        <v>139</v>
      </c>
      <c r="AZ256" s="139">
        <f>IF(N256="základní",J256,0)</f>
        <v>0</v>
      </c>
      <c r="BA256" s="139">
        <f>IF(N256="snížená",J256,0)</f>
        <v>0</v>
      </c>
      <c r="BB256" s="139">
        <f>IF(N256="zákl. přenesená",J256,0)</f>
        <v>0</v>
      </c>
      <c r="BC256" s="139">
        <f>IF(N256="sníž. přenesená",J256,0)</f>
        <v>0</v>
      </c>
      <c r="BD256" s="139">
        <f>IF(N256="nulová",J256,0)</f>
        <v>0</v>
      </c>
      <c r="BE256" s="17" t="s">
        <v>75</v>
      </c>
      <c r="BF256" s="139">
        <f>ROUND(I256*H256,2)</f>
        <v>0</v>
      </c>
      <c r="BG256" s="17" t="s">
        <v>146</v>
      </c>
      <c r="BH256" s="138" t="s">
        <v>276</v>
      </c>
    </row>
    <row r="257" spans="2:60" s="12" customFormat="1" x14ac:dyDescent="0.2">
      <c r="B257" s="143"/>
      <c r="D257" s="144" t="s">
        <v>149</v>
      </c>
      <c r="E257" s="145" t="s">
        <v>3</v>
      </c>
      <c r="F257" s="146" t="s">
        <v>1027</v>
      </c>
      <c r="H257" s="147"/>
      <c r="L257" s="143"/>
      <c r="M257" s="148"/>
      <c r="T257" s="149"/>
      <c r="AO257" s="145" t="s">
        <v>149</v>
      </c>
      <c r="AP257" s="145" t="s">
        <v>77</v>
      </c>
      <c r="AQ257" s="12" t="s">
        <v>77</v>
      </c>
      <c r="AR257" s="12" t="s">
        <v>30</v>
      </c>
      <c r="AS257" s="12" t="s">
        <v>68</v>
      </c>
      <c r="AT257" s="145" t="s">
        <v>139</v>
      </c>
    </row>
    <row r="258" spans="2:60" s="13" customFormat="1" x14ac:dyDescent="0.2">
      <c r="B258" s="150"/>
      <c r="D258" s="144" t="s">
        <v>149</v>
      </c>
      <c r="E258" s="151" t="s">
        <v>3</v>
      </c>
      <c r="F258" s="152" t="s">
        <v>151</v>
      </c>
      <c r="H258" s="153"/>
      <c r="L258" s="150"/>
      <c r="M258" s="154"/>
      <c r="T258" s="155"/>
      <c r="AO258" s="151" t="s">
        <v>149</v>
      </c>
      <c r="AP258" s="151" t="s">
        <v>77</v>
      </c>
      <c r="AQ258" s="13" t="s">
        <v>146</v>
      </c>
      <c r="AR258" s="13" t="s">
        <v>30</v>
      </c>
      <c r="AS258" s="13" t="s">
        <v>75</v>
      </c>
      <c r="AT258" s="151" t="s">
        <v>139</v>
      </c>
    </row>
    <row r="259" spans="2:60" s="1" customFormat="1" ht="49.2" customHeight="1" x14ac:dyDescent="0.2">
      <c r="B259" s="127"/>
      <c r="C259" s="128" t="s">
        <v>295</v>
      </c>
      <c r="D259" s="128" t="s">
        <v>141</v>
      </c>
      <c r="E259" s="129" t="s">
        <v>578</v>
      </c>
      <c r="F259" s="130" t="s">
        <v>579</v>
      </c>
      <c r="G259" s="131" t="s">
        <v>180</v>
      </c>
      <c r="H259" s="132">
        <v>40.950000000000003</v>
      </c>
      <c r="I259" s="133">
        <v>238</v>
      </c>
      <c r="J259" s="133">
        <f>ROUND(I259*H259,2)</f>
        <v>9746.1</v>
      </c>
      <c r="K259" s="130" t="s">
        <v>145</v>
      </c>
      <c r="L259" s="29"/>
      <c r="M259" s="134" t="s">
        <v>3</v>
      </c>
      <c r="N259" s="135" t="s">
        <v>39</v>
      </c>
      <c r="O259" s="136">
        <v>0.23899999999999999</v>
      </c>
      <c r="P259" s="136">
        <f>O259*H259</f>
        <v>9.7870500000000007</v>
      </c>
      <c r="Q259" s="136">
        <v>0.1295</v>
      </c>
      <c r="R259" s="136">
        <f>Q259*H259</f>
        <v>5.3030250000000008</v>
      </c>
      <c r="S259" s="136">
        <v>0</v>
      </c>
      <c r="T259" s="137">
        <f>S259*H259</f>
        <v>0</v>
      </c>
      <c r="AM259" s="138" t="s">
        <v>146</v>
      </c>
      <c r="AO259" s="138" t="s">
        <v>141</v>
      </c>
      <c r="AP259" s="138" t="s">
        <v>77</v>
      </c>
      <c r="AT259" s="17" t="s">
        <v>139</v>
      </c>
      <c r="AZ259" s="139">
        <f>IF(N259="základní",J259,0)</f>
        <v>9746.1</v>
      </c>
      <c r="BA259" s="139">
        <f>IF(N259="snížená",J259,0)</f>
        <v>0</v>
      </c>
      <c r="BB259" s="139">
        <f>IF(N259="zákl. přenesená",J259,0)</f>
        <v>0</v>
      </c>
      <c r="BC259" s="139">
        <f>IF(N259="sníž. přenesená",J259,0)</f>
        <v>0</v>
      </c>
      <c r="BD259" s="139">
        <f>IF(N259="nulová",J259,0)</f>
        <v>0</v>
      </c>
      <c r="BE259" s="17" t="s">
        <v>75</v>
      </c>
      <c r="BF259" s="139">
        <f>ROUND(I259*H259,2)</f>
        <v>9746.1</v>
      </c>
      <c r="BG259" s="17" t="s">
        <v>146</v>
      </c>
      <c r="BH259" s="138" t="s">
        <v>282</v>
      </c>
    </row>
    <row r="260" spans="2:60" s="1" customFormat="1" x14ac:dyDescent="0.2">
      <c r="B260" s="29"/>
      <c r="D260" s="140" t="s">
        <v>147</v>
      </c>
      <c r="F260" s="141" t="s">
        <v>581</v>
      </c>
      <c r="L260" s="29"/>
      <c r="M260" s="142"/>
      <c r="T260" s="49"/>
      <c r="AO260" s="17" t="s">
        <v>147</v>
      </c>
      <c r="AP260" s="17" t="s">
        <v>77</v>
      </c>
    </row>
    <row r="261" spans="2:60" s="12" customFormat="1" x14ac:dyDescent="0.2">
      <c r="B261" s="143"/>
      <c r="D261" s="144" t="s">
        <v>149</v>
      </c>
      <c r="E261" s="145" t="s">
        <v>3</v>
      </c>
      <c r="F261" s="146" t="s">
        <v>1028</v>
      </c>
      <c r="H261" s="147">
        <v>40.950000000000003</v>
      </c>
      <c r="L261" s="143"/>
      <c r="M261" s="148"/>
      <c r="T261" s="149"/>
      <c r="AO261" s="145" t="s">
        <v>149</v>
      </c>
      <c r="AP261" s="145" t="s">
        <v>77</v>
      </c>
      <c r="AQ261" s="12" t="s">
        <v>77</v>
      </c>
      <c r="AR261" s="12" t="s">
        <v>30</v>
      </c>
      <c r="AS261" s="12" t="s">
        <v>68</v>
      </c>
      <c r="AT261" s="145" t="s">
        <v>139</v>
      </c>
    </row>
    <row r="262" spans="2:60" s="13" customFormat="1" x14ac:dyDescent="0.2">
      <c r="B262" s="150"/>
      <c r="D262" s="144" t="s">
        <v>149</v>
      </c>
      <c r="E262" s="151" t="s">
        <v>3</v>
      </c>
      <c r="F262" s="152" t="s">
        <v>151</v>
      </c>
      <c r="H262" s="153">
        <v>40.950000000000003</v>
      </c>
      <c r="L262" s="150"/>
      <c r="M262" s="154"/>
      <c r="T262" s="155"/>
      <c r="AO262" s="151" t="s">
        <v>149</v>
      </c>
      <c r="AP262" s="151" t="s">
        <v>77</v>
      </c>
      <c r="AQ262" s="13" t="s">
        <v>146</v>
      </c>
      <c r="AR262" s="13" t="s">
        <v>30</v>
      </c>
      <c r="AS262" s="13" t="s">
        <v>75</v>
      </c>
      <c r="AT262" s="151" t="s">
        <v>139</v>
      </c>
    </row>
    <row r="263" spans="2:60" s="1" customFormat="1" ht="16.5" customHeight="1" x14ac:dyDescent="0.2">
      <c r="B263" s="127"/>
      <c r="C263" s="161" t="s">
        <v>469</v>
      </c>
      <c r="D263" s="161" t="s">
        <v>287</v>
      </c>
      <c r="E263" s="162" t="s">
        <v>584</v>
      </c>
      <c r="F263" s="163" t="s">
        <v>585</v>
      </c>
      <c r="G263" s="164" t="s">
        <v>180</v>
      </c>
      <c r="H263" s="165">
        <v>41.768999999999998</v>
      </c>
      <c r="I263" s="166">
        <v>78</v>
      </c>
      <c r="J263" s="166">
        <f>ROUND(I263*H263,2)</f>
        <v>3257.98</v>
      </c>
      <c r="K263" s="163" t="s">
        <v>145</v>
      </c>
      <c r="L263" s="167"/>
      <c r="M263" s="168" t="s">
        <v>3</v>
      </c>
      <c r="N263" s="169" t="s">
        <v>39</v>
      </c>
      <c r="O263" s="136">
        <v>0</v>
      </c>
      <c r="P263" s="136">
        <f>O263*H263</f>
        <v>0</v>
      </c>
      <c r="Q263" s="136">
        <v>2.8000000000000001E-2</v>
      </c>
      <c r="R263" s="136">
        <f>Q263*H263</f>
        <v>1.169532</v>
      </c>
      <c r="S263" s="136">
        <v>0</v>
      </c>
      <c r="T263" s="137">
        <f>S263*H263</f>
        <v>0</v>
      </c>
      <c r="AM263" s="138" t="s">
        <v>165</v>
      </c>
      <c r="AO263" s="138" t="s">
        <v>287</v>
      </c>
      <c r="AP263" s="138" t="s">
        <v>77</v>
      </c>
      <c r="AT263" s="17" t="s">
        <v>139</v>
      </c>
      <c r="AZ263" s="139">
        <f>IF(N263="základní",J263,0)</f>
        <v>3257.98</v>
      </c>
      <c r="BA263" s="139">
        <f>IF(N263="snížená",J263,0)</f>
        <v>0</v>
      </c>
      <c r="BB263" s="139">
        <f>IF(N263="zákl. přenesená",J263,0)</f>
        <v>0</v>
      </c>
      <c r="BC263" s="139">
        <f>IF(N263="sníž. přenesená",J263,0)</f>
        <v>0</v>
      </c>
      <c r="BD263" s="139">
        <f>IF(N263="nulová",J263,0)</f>
        <v>0</v>
      </c>
      <c r="BE263" s="17" t="s">
        <v>75</v>
      </c>
      <c r="BF263" s="139">
        <f>ROUND(I263*H263,2)</f>
        <v>3257.98</v>
      </c>
      <c r="BG263" s="17" t="s">
        <v>146</v>
      </c>
      <c r="BH263" s="138" t="s">
        <v>290</v>
      </c>
    </row>
    <row r="264" spans="2:60" s="12" customFormat="1" x14ac:dyDescent="0.2">
      <c r="B264" s="143"/>
      <c r="D264" s="144" t="s">
        <v>149</v>
      </c>
      <c r="E264" s="145" t="s">
        <v>3</v>
      </c>
      <c r="F264" s="146" t="s">
        <v>1029</v>
      </c>
      <c r="H264" s="147">
        <v>40.950000000000003</v>
      </c>
      <c r="L264" s="143"/>
      <c r="M264" s="148"/>
      <c r="T264" s="149"/>
      <c r="AO264" s="145" t="s">
        <v>149</v>
      </c>
      <c r="AP264" s="145" t="s">
        <v>77</v>
      </c>
      <c r="AQ264" s="12" t="s">
        <v>77</v>
      </c>
      <c r="AR264" s="12" t="s">
        <v>30</v>
      </c>
      <c r="AS264" s="12" t="s">
        <v>68</v>
      </c>
      <c r="AT264" s="145" t="s">
        <v>139</v>
      </c>
    </row>
    <row r="265" spans="2:60" s="13" customFormat="1" x14ac:dyDescent="0.2">
      <c r="B265" s="150"/>
      <c r="D265" s="144" t="s">
        <v>149</v>
      </c>
      <c r="E265" s="151" t="s">
        <v>3</v>
      </c>
      <c r="F265" s="152" t="s">
        <v>151</v>
      </c>
      <c r="H265" s="153">
        <v>40.950000000000003</v>
      </c>
      <c r="L265" s="150"/>
      <c r="M265" s="154"/>
      <c r="T265" s="155"/>
      <c r="AO265" s="151" t="s">
        <v>149</v>
      </c>
      <c r="AP265" s="151" t="s">
        <v>77</v>
      </c>
      <c r="AQ265" s="13" t="s">
        <v>146</v>
      </c>
      <c r="AR265" s="13" t="s">
        <v>30</v>
      </c>
      <c r="AS265" s="13" t="s">
        <v>75</v>
      </c>
      <c r="AT265" s="151" t="s">
        <v>139</v>
      </c>
    </row>
    <row r="266" spans="2:60" s="12" customFormat="1" x14ac:dyDescent="0.2">
      <c r="B266" s="143"/>
      <c r="D266" s="144" t="s">
        <v>149</v>
      </c>
      <c r="F266" s="146" t="s">
        <v>1030</v>
      </c>
      <c r="H266" s="147">
        <v>41.768999999999998</v>
      </c>
      <c r="L266" s="143"/>
      <c r="M266" s="148"/>
      <c r="T266" s="149"/>
      <c r="AO266" s="145" t="s">
        <v>149</v>
      </c>
      <c r="AP266" s="145" t="s">
        <v>77</v>
      </c>
      <c r="AQ266" s="12" t="s">
        <v>77</v>
      </c>
      <c r="AR266" s="12" t="s">
        <v>4</v>
      </c>
      <c r="AS266" s="12" t="s">
        <v>75</v>
      </c>
      <c r="AT266" s="145" t="s">
        <v>139</v>
      </c>
    </row>
    <row r="267" spans="2:60" s="1" customFormat="1" ht="24.15" customHeight="1" x14ac:dyDescent="0.2">
      <c r="B267" s="127"/>
      <c r="C267" s="128" t="s">
        <v>301</v>
      </c>
      <c r="D267" s="128" t="s">
        <v>141</v>
      </c>
      <c r="E267" s="129" t="s">
        <v>589</v>
      </c>
      <c r="F267" s="130" t="s">
        <v>590</v>
      </c>
      <c r="G267" s="131" t="s">
        <v>195</v>
      </c>
      <c r="H267" s="132">
        <v>2.048</v>
      </c>
      <c r="I267" s="133">
        <v>3640</v>
      </c>
      <c r="J267" s="133">
        <f>ROUND(I267*H267,2)</f>
        <v>7454.72</v>
      </c>
      <c r="K267" s="130" t="s">
        <v>145</v>
      </c>
      <c r="L267" s="29"/>
      <c r="M267" s="134" t="s">
        <v>3</v>
      </c>
      <c r="N267" s="135" t="s">
        <v>39</v>
      </c>
      <c r="O267" s="136">
        <v>1.4419999999999999</v>
      </c>
      <c r="P267" s="136">
        <f>O267*H267</f>
        <v>2.9532159999999998</v>
      </c>
      <c r="Q267" s="136">
        <v>2.2563399999999998</v>
      </c>
      <c r="R267" s="136">
        <f>Q267*H267</f>
        <v>4.6209843199999998</v>
      </c>
      <c r="S267" s="136">
        <v>0</v>
      </c>
      <c r="T267" s="137">
        <f>S267*H267</f>
        <v>0</v>
      </c>
      <c r="AM267" s="138" t="s">
        <v>146</v>
      </c>
      <c r="AO267" s="138" t="s">
        <v>141</v>
      </c>
      <c r="AP267" s="138" t="s">
        <v>77</v>
      </c>
      <c r="AT267" s="17" t="s">
        <v>139</v>
      </c>
      <c r="AZ267" s="139">
        <f>IF(N267="základní",J267,0)</f>
        <v>7454.72</v>
      </c>
      <c r="BA267" s="139">
        <f>IF(N267="snížená",J267,0)</f>
        <v>0</v>
      </c>
      <c r="BB267" s="139">
        <f>IF(N267="zákl. přenesená",J267,0)</f>
        <v>0</v>
      </c>
      <c r="BC267" s="139">
        <f>IF(N267="sníž. přenesená",J267,0)</f>
        <v>0</v>
      </c>
      <c r="BD267" s="139">
        <f>IF(N267="nulová",J267,0)</f>
        <v>0</v>
      </c>
      <c r="BE267" s="17" t="s">
        <v>75</v>
      </c>
      <c r="BF267" s="139">
        <f>ROUND(I267*H267,2)</f>
        <v>7454.72</v>
      </c>
      <c r="BG267" s="17" t="s">
        <v>146</v>
      </c>
      <c r="BH267" s="138" t="s">
        <v>295</v>
      </c>
    </row>
    <row r="268" spans="2:60" s="1" customFormat="1" x14ac:dyDescent="0.2">
      <c r="B268" s="29"/>
      <c r="D268" s="140" t="s">
        <v>147</v>
      </c>
      <c r="F268" s="141" t="s">
        <v>592</v>
      </c>
      <c r="L268" s="29"/>
      <c r="M268" s="142"/>
      <c r="T268" s="49"/>
      <c r="AO268" s="17" t="s">
        <v>147</v>
      </c>
      <c r="AP268" s="17" t="s">
        <v>77</v>
      </c>
    </row>
    <row r="269" spans="2:60" s="12" customFormat="1" x14ac:dyDescent="0.2">
      <c r="B269" s="143"/>
      <c r="D269" s="144" t="s">
        <v>149</v>
      </c>
      <c r="E269" s="145" t="s">
        <v>3</v>
      </c>
      <c r="F269" s="146" t="s">
        <v>1031</v>
      </c>
      <c r="H269" s="147"/>
      <c r="L269" s="143"/>
      <c r="M269" s="148"/>
      <c r="T269" s="149"/>
      <c r="AO269" s="145" t="s">
        <v>149</v>
      </c>
      <c r="AP269" s="145" t="s">
        <v>77</v>
      </c>
      <c r="AQ269" s="12" t="s">
        <v>77</v>
      </c>
      <c r="AR269" s="12" t="s">
        <v>30</v>
      </c>
      <c r="AS269" s="12" t="s">
        <v>68</v>
      </c>
      <c r="AT269" s="145" t="s">
        <v>139</v>
      </c>
    </row>
    <row r="270" spans="2:60" s="12" customFormat="1" x14ac:dyDescent="0.2">
      <c r="B270" s="143"/>
      <c r="D270" s="144" t="s">
        <v>149</v>
      </c>
      <c r="E270" s="145" t="s">
        <v>3</v>
      </c>
      <c r="F270" s="146" t="s">
        <v>1032</v>
      </c>
      <c r="H270" s="147"/>
      <c r="L270" s="143"/>
      <c r="M270" s="148"/>
      <c r="T270" s="149"/>
      <c r="AO270" s="145" t="s">
        <v>149</v>
      </c>
      <c r="AP270" s="145" t="s">
        <v>77</v>
      </c>
      <c r="AQ270" s="12" t="s">
        <v>77</v>
      </c>
      <c r="AR270" s="12" t="s">
        <v>30</v>
      </c>
      <c r="AS270" s="12" t="s">
        <v>68</v>
      </c>
      <c r="AT270" s="145" t="s">
        <v>139</v>
      </c>
    </row>
    <row r="271" spans="2:60" s="12" customFormat="1" x14ac:dyDescent="0.2">
      <c r="B271" s="143"/>
      <c r="D271" s="144" t="s">
        <v>149</v>
      </c>
      <c r="E271" s="145" t="s">
        <v>3</v>
      </c>
      <c r="F271" s="146" t="s">
        <v>1033</v>
      </c>
      <c r="H271" s="147"/>
      <c r="L271" s="143"/>
      <c r="M271" s="148"/>
      <c r="T271" s="149"/>
      <c r="AO271" s="145" t="s">
        <v>149</v>
      </c>
      <c r="AP271" s="145" t="s">
        <v>77</v>
      </c>
      <c r="AQ271" s="12" t="s">
        <v>77</v>
      </c>
      <c r="AR271" s="12" t="s">
        <v>30</v>
      </c>
      <c r="AS271" s="12" t="s">
        <v>68</v>
      </c>
      <c r="AT271" s="145" t="s">
        <v>139</v>
      </c>
    </row>
    <row r="272" spans="2:60" s="12" customFormat="1" x14ac:dyDescent="0.2">
      <c r="B272" s="143"/>
      <c r="D272" s="144" t="s">
        <v>149</v>
      </c>
      <c r="E272" s="145" t="s">
        <v>3</v>
      </c>
      <c r="F272" s="146" t="s">
        <v>1034</v>
      </c>
      <c r="H272" s="147">
        <v>2.048</v>
      </c>
      <c r="L272" s="143"/>
      <c r="M272" s="148"/>
      <c r="T272" s="149"/>
      <c r="AO272" s="145" t="s">
        <v>149</v>
      </c>
      <c r="AP272" s="145" t="s">
        <v>77</v>
      </c>
      <c r="AQ272" s="12" t="s">
        <v>77</v>
      </c>
      <c r="AR272" s="12" t="s">
        <v>30</v>
      </c>
      <c r="AS272" s="12" t="s">
        <v>68</v>
      </c>
      <c r="AT272" s="145" t="s">
        <v>139</v>
      </c>
    </row>
    <row r="273" spans="2:60" s="13" customFormat="1" x14ac:dyDescent="0.2">
      <c r="B273" s="150"/>
      <c r="D273" s="144" t="s">
        <v>149</v>
      </c>
      <c r="E273" s="151" t="s">
        <v>3</v>
      </c>
      <c r="F273" s="152" t="s">
        <v>151</v>
      </c>
      <c r="H273" s="153">
        <v>2.048</v>
      </c>
      <c r="L273" s="150"/>
      <c r="M273" s="154"/>
      <c r="T273" s="155"/>
      <c r="AO273" s="151" t="s">
        <v>149</v>
      </c>
      <c r="AP273" s="151" t="s">
        <v>77</v>
      </c>
      <c r="AQ273" s="13" t="s">
        <v>146</v>
      </c>
      <c r="AR273" s="13" t="s">
        <v>30</v>
      </c>
      <c r="AS273" s="13" t="s">
        <v>75</v>
      </c>
      <c r="AT273" s="151" t="s">
        <v>139</v>
      </c>
    </row>
    <row r="274" spans="2:60" s="1" customFormat="1" ht="55.5" customHeight="1" x14ac:dyDescent="0.2">
      <c r="B274" s="127"/>
      <c r="C274" s="128" t="s">
        <v>476</v>
      </c>
      <c r="D274" s="128" t="s">
        <v>141</v>
      </c>
      <c r="E274" s="129" t="s">
        <v>1035</v>
      </c>
      <c r="F274" s="130" t="s">
        <v>1036</v>
      </c>
      <c r="G274" s="131" t="s">
        <v>180</v>
      </c>
      <c r="H274" s="132"/>
      <c r="I274" s="133">
        <v>160</v>
      </c>
      <c r="J274" s="133">
        <f>ROUND(I274*H274,2)</f>
        <v>0</v>
      </c>
      <c r="K274" s="130" t="s">
        <v>145</v>
      </c>
      <c r="L274" s="29"/>
      <c r="M274" s="134" t="s">
        <v>3</v>
      </c>
      <c r="N274" s="135" t="s">
        <v>39</v>
      </c>
      <c r="O274" s="136">
        <v>7.2999999999999995E-2</v>
      </c>
      <c r="P274" s="136">
        <f>O274*H274</f>
        <v>0</v>
      </c>
      <c r="Q274" s="136">
        <v>5.9999999999999995E-4</v>
      </c>
      <c r="R274" s="136">
        <f>Q274*H274</f>
        <v>0</v>
      </c>
      <c r="S274" s="136">
        <v>0</v>
      </c>
      <c r="T274" s="137">
        <f>S274*H274</f>
        <v>0</v>
      </c>
      <c r="AM274" s="138" t="s">
        <v>146</v>
      </c>
      <c r="AO274" s="138" t="s">
        <v>141</v>
      </c>
      <c r="AP274" s="138" t="s">
        <v>77</v>
      </c>
      <c r="AT274" s="17" t="s">
        <v>139</v>
      </c>
      <c r="AZ274" s="139">
        <f>IF(N274="základní",J274,0)</f>
        <v>0</v>
      </c>
      <c r="BA274" s="139">
        <f>IF(N274="snížená",J274,0)</f>
        <v>0</v>
      </c>
      <c r="BB274" s="139">
        <f>IF(N274="zákl. přenesená",J274,0)</f>
        <v>0</v>
      </c>
      <c r="BC274" s="139">
        <f>IF(N274="sníž. přenesená",J274,0)</f>
        <v>0</v>
      </c>
      <c r="BD274" s="139">
        <f>IF(N274="nulová",J274,0)</f>
        <v>0</v>
      </c>
      <c r="BE274" s="17" t="s">
        <v>75</v>
      </c>
      <c r="BF274" s="139">
        <f>ROUND(I274*H274,2)</f>
        <v>0</v>
      </c>
      <c r="BG274" s="17" t="s">
        <v>146</v>
      </c>
      <c r="BH274" s="138" t="s">
        <v>1037</v>
      </c>
    </row>
    <row r="275" spans="2:60" s="1" customFormat="1" x14ac:dyDescent="0.2">
      <c r="B275" s="29"/>
      <c r="D275" s="140" t="s">
        <v>147</v>
      </c>
      <c r="F275" s="141" t="s">
        <v>1038</v>
      </c>
      <c r="L275" s="29"/>
      <c r="M275" s="142"/>
      <c r="T275" s="49"/>
      <c r="AO275" s="17" t="s">
        <v>147</v>
      </c>
      <c r="AP275" s="17" t="s">
        <v>77</v>
      </c>
    </row>
    <row r="276" spans="2:60" s="1" customFormat="1" ht="24.15" customHeight="1" x14ac:dyDescent="0.2">
      <c r="B276" s="127"/>
      <c r="C276" s="128" t="s">
        <v>305</v>
      </c>
      <c r="D276" s="128" t="s">
        <v>141</v>
      </c>
      <c r="E276" s="129" t="s">
        <v>600</v>
      </c>
      <c r="F276" s="130" t="s">
        <v>601</v>
      </c>
      <c r="G276" s="131" t="s">
        <v>180</v>
      </c>
      <c r="H276" s="132"/>
      <c r="I276" s="133">
        <v>106</v>
      </c>
      <c r="J276" s="133">
        <f>ROUND(I276*H276,2)</f>
        <v>0</v>
      </c>
      <c r="K276" s="130" t="s">
        <v>145</v>
      </c>
      <c r="L276" s="29"/>
      <c r="M276" s="134" t="s">
        <v>3</v>
      </c>
      <c r="N276" s="135" t="s">
        <v>39</v>
      </c>
      <c r="O276" s="136">
        <v>0.19600000000000001</v>
      </c>
      <c r="P276" s="136">
        <f>O276*H276</f>
        <v>0</v>
      </c>
      <c r="Q276" s="136">
        <v>0</v>
      </c>
      <c r="R276" s="136">
        <f>Q276*H276</f>
        <v>0</v>
      </c>
      <c r="S276" s="136">
        <v>0</v>
      </c>
      <c r="T276" s="137">
        <f>S276*H276</f>
        <v>0</v>
      </c>
      <c r="AM276" s="138" t="s">
        <v>146</v>
      </c>
      <c r="AO276" s="138" t="s">
        <v>141</v>
      </c>
      <c r="AP276" s="138" t="s">
        <v>77</v>
      </c>
      <c r="AT276" s="17" t="s">
        <v>139</v>
      </c>
      <c r="AZ276" s="139">
        <f>IF(N276="základní",J276,0)</f>
        <v>0</v>
      </c>
      <c r="BA276" s="139">
        <f>IF(N276="snížená",J276,0)</f>
        <v>0</v>
      </c>
      <c r="BB276" s="139">
        <f>IF(N276="zákl. přenesená",J276,0)</f>
        <v>0</v>
      </c>
      <c r="BC276" s="139">
        <f>IF(N276="sníž. přenesená",J276,0)</f>
        <v>0</v>
      </c>
      <c r="BD276" s="139">
        <f>IF(N276="nulová",J276,0)</f>
        <v>0</v>
      </c>
      <c r="BE276" s="17" t="s">
        <v>75</v>
      </c>
      <c r="BF276" s="139">
        <f>ROUND(I276*H276,2)</f>
        <v>0</v>
      </c>
      <c r="BG276" s="17" t="s">
        <v>146</v>
      </c>
      <c r="BH276" s="138" t="s">
        <v>1039</v>
      </c>
    </row>
    <row r="277" spans="2:60" s="1" customFormat="1" x14ac:dyDescent="0.2">
      <c r="B277" s="29"/>
      <c r="D277" s="140" t="s">
        <v>147</v>
      </c>
      <c r="F277" s="141" t="s">
        <v>603</v>
      </c>
      <c r="L277" s="29"/>
      <c r="M277" s="142"/>
      <c r="T277" s="49"/>
      <c r="AO277" s="17" t="s">
        <v>147</v>
      </c>
      <c r="AP277" s="17" t="s">
        <v>77</v>
      </c>
    </row>
    <row r="278" spans="2:60" s="11" customFormat="1" ht="22.95" customHeight="1" x14ac:dyDescent="0.25">
      <c r="B278" s="116"/>
      <c r="D278" s="117" t="s">
        <v>67</v>
      </c>
      <c r="E278" s="125" t="s">
        <v>628</v>
      </c>
      <c r="F278" s="125" t="s">
        <v>629</v>
      </c>
      <c r="J278" s="126">
        <f>BF278</f>
        <v>15551.18</v>
      </c>
      <c r="L278" s="116"/>
      <c r="M278" s="120"/>
      <c r="P278" s="121">
        <f>SUM(P279:P285)</f>
        <v>8.8148970000000002</v>
      </c>
      <c r="R278" s="121">
        <f>SUM(R279:R285)</f>
        <v>0</v>
      </c>
      <c r="T278" s="122">
        <f>SUM(T279:T285)</f>
        <v>0</v>
      </c>
      <c r="AM278" s="117" t="s">
        <v>75</v>
      </c>
      <c r="AO278" s="123" t="s">
        <v>67</v>
      </c>
      <c r="AP278" s="123" t="s">
        <v>75</v>
      </c>
      <c r="AT278" s="117" t="s">
        <v>139</v>
      </c>
      <c r="BF278" s="124">
        <f>SUM(BF279:BF285)</f>
        <v>15551.18</v>
      </c>
    </row>
    <row r="279" spans="2:60" s="1" customFormat="1" ht="37.950000000000003" customHeight="1" x14ac:dyDescent="0.2">
      <c r="B279" s="127"/>
      <c r="C279" s="128" t="s">
        <v>484</v>
      </c>
      <c r="D279" s="128" t="s">
        <v>141</v>
      </c>
      <c r="E279" s="129" t="s">
        <v>631</v>
      </c>
      <c r="F279" s="130" t="s">
        <v>632</v>
      </c>
      <c r="G279" s="131" t="s">
        <v>275</v>
      </c>
      <c r="H279" s="132">
        <v>38.493000000000002</v>
      </c>
      <c r="I279" s="133">
        <v>42</v>
      </c>
      <c r="J279" s="133">
        <f>ROUND(I279*H279,2)</f>
        <v>1616.71</v>
      </c>
      <c r="K279" s="130" t="s">
        <v>145</v>
      </c>
      <c r="L279" s="29"/>
      <c r="M279" s="134" t="s">
        <v>3</v>
      </c>
      <c r="N279" s="135" t="s">
        <v>39</v>
      </c>
      <c r="O279" s="136">
        <v>0.03</v>
      </c>
      <c r="P279" s="136">
        <f>O279*H279</f>
        <v>1.15479</v>
      </c>
      <c r="Q279" s="136">
        <v>0</v>
      </c>
      <c r="R279" s="136">
        <f>Q279*H279</f>
        <v>0</v>
      </c>
      <c r="S279" s="136">
        <v>0</v>
      </c>
      <c r="T279" s="137">
        <f>S279*H279</f>
        <v>0</v>
      </c>
      <c r="AM279" s="138" t="s">
        <v>146</v>
      </c>
      <c r="AO279" s="138" t="s">
        <v>141</v>
      </c>
      <c r="AP279" s="138" t="s">
        <v>77</v>
      </c>
      <c r="AT279" s="17" t="s">
        <v>139</v>
      </c>
      <c r="AZ279" s="139">
        <f>IF(N279="základní",J279,0)</f>
        <v>1616.71</v>
      </c>
      <c r="BA279" s="139">
        <f>IF(N279="snížená",J279,0)</f>
        <v>0</v>
      </c>
      <c r="BB279" s="139">
        <f>IF(N279="zákl. přenesená",J279,0)</f>
        <v>0</v>
      </c>
      <c r="BC279" s="139">
        <f>IF(N279="sníž. přenesená",J279,0)</f>
        <v>0</v>
      </c>
      <c r="BD279" s="139">
        <f>IF(N279="nulová",J279,0)</f>
        <v>0</v>
      </c>
      <c r="BE279" s="17" t="s">
        <v>75</v>
      </c>
      <c r="BF279" s="139">
        <f>ROUND(I279*H279,2)</f>
        <v>1616.71</v>
      </c>
      <c r="BG279" s="17" t="s">
        <v>146</v>
      </c>
      <c r="BH279" s="138" t="s">
        <v>301</v>
      </c>
    </row>
    <row r="280" spans="2:60" s="1" customFormat="1" ht="11.4" x14ac:dyDescent="0.2">
      <c r="B280" s="29"/>
      <c r="D280" s="140" t="s">
        <v>147</v>
      </c>
      <c r="F280" s="141" t="s">
        <v>634</v>
      </c>
      <c r="H280" s="132">
        <v>210.71700000000001</v>
      </c>
      <c r="L280" s="29"/>
      <c r="M280" s="142"/>
      <c r="T280" s="49"/>
      <c r="AO280" s="17" t="s">
        <v>147</v>
      </c>
      <c r="AP280" s="17" t="s">
        <v>77</v>
      </c>
    </row>
    <row r="281" spans="2:60" s="1" customFormat="1" ht="37.950000000000003" customHeight="1" x14ac:dyDescent="0.2">
      <c r="B281" s="127"/>
      <c r="C281" s="128" t="s">
        <v>310</v>
      </c>
      <c r="D281" s="128" t="s">
        <v>141</v>
      </c>
      <c r="E281" s="129" t="s">
        <v>635</v>
      </c>
      <c r="F281" s="130" t="s">
        <v>636</v>
      </c>
      <c r="G281" s="131" t="s">
        <v>275</v>
      </c>
      <c r="H281" s="132">
        <v>769.86</v>
      </c>
      <c r="I281" s="133">
        <v>10</v>
      </c>
      <c r="J281" s="133">
        <f>ROUND(I281*H281,2)</f>
        <v>7698.6</v>
      </c>
      <c r="K281" s="130" t="s">
        <v>145</v>
      </c>
      <c r="L281" s="29"/>
      <c r="M281" s="134" t="s">
        <v>3</v>
      </c>
      <c r="N281" s="135" t="s">
        <v>39</v>
      </c>
      <c r="O281" s="136">
        <v>2E-3</v>
      </c>
      <c r="P281" s="136">
        <f>O281*H281</f>
        <v>1.53972</v>
      </c>
      <c r="Q281" s="136">
        <v>0</v>
      </c>
      <c r="R281" s="136">
        <f>Q281*H281</f>
        <v>0</v>
      </c>
      <c r="S281" s="136">
        <v>0</v>
      </c>
      <c r="T281" s="137">
        <f>S281*H281</f>
        <v>0</v>
      </c>
      <c r="AM281" s="138" t="s">
        <v>146</v>
      </c>
      <c r="AO281" s="138" t="s">
        <v>141</v>
      </c>
      <c r="AP281" s="138" t="s">
        <v>77</v>
      </c>
      <c r="AT281" s="17" t="s">
        <v>139</v>
      </c>
      <c r="AZ281" s="139">
        <f>IF(N281="základní",J281,0)</f>
        <v>7698.6</v>
      </c>
      <c r="BA281" s="139">
        <f>IF(N281="snížená",J281,0)</f>
        <v>0</v>
      </c>
      <c r="BB281" s="139">
        <f>IF(N281="zákl. přenesená",J281,0)</f>
        <v>0</v>
      </c>
      <c r="BC281" s="139">
        <f>IF(N281="sníž. přenesená",J281,0)</f>
        <v>0</v>
      </c>
      <c r="BD281" s="139">
        <f>IF(N281="nulová",J281,0)</f>
        <v>0</v>
      </c>
      <c r="BE281" s="17" t="s">
        <v>75</v>
      </c>
      <c r="BF281" s="139">
        <f>ROUND(I281*H281,2)</f>
        <v>7698.6</v>
      </c>
      <c r="BG281" s="17" t="s">
        <v>146</v>
      </c>
      <c r="BH281" s="138" t="s">
        <v>305</v>
      </c>
    </row>
    <row r="282" spans="2:60" s="1" customFormat="1" x14ac:dyDescent="0.2">
      <c r="B282" s="29"/>
      <c r="D282" s="140" t="s">
        <v>147</v>
      </c>
      <c r="F282" s="141" t="s">
        <v>638</v>
      </c>
      <c r="L282" s="29"/>
      <c r="M282" s="142"/>
      <c r="T282" s="49"/>
      <c r="AO282" s="17" t="s">
        <v>147</v>
      </c>
      <c r="AP282" s="17" t="s">
        <v>77</v>
      </c>
    </row>
    <row r="283" spans="2:60" s="12" customFormat="1" x14ac:dyDescent="0.2">
      <c r="B283" s="143"/>
      <c r="D283" s="144" t="s">
        <v>149</v>
      </c>
      <c r="F283" s="146" t="s">
        <v>1040</v>
      </c>
      <c r="H283" s="147">
        <v>4214.34</v>
      </c>
      <c r="L283" s="143"/>
      <c r="M283" s="148"/>
      <c r="T283" s="149"/>
      <c r="AO283" s="145" t="s">
        <v>149</v>
      </c>
      <c r="AP283" s="145" t="s">
        <v>77</v>
      </c>
      <c r="AQ283" s="12" t="s">
        <v>77</v>
      </c>
      <c r="AR283" s="12" t="s">
        <v>4</v>
      </c>
      <c r="AS283" s="12" t="s">
        <v>75</v>
      </c>
      <c r="AT283" s="145" t="s">
        <v>139</v>
      </c>
    </row>
    <row r="284" spans="2:60" s="1" customFormat="1" ht="24.15" customHeight="1" x14ac:dyDescent="0.2">
      <c r="B284" s="127"/>
      <c r="C284" s="128" t="s">
        <v>491</v>
      </c>
      <c r="D284" s="128" t="s">
        <v>141</v>
      </c>
      <c r="E284" s="129" t="s">
        <v>640</v>
      </c>
      <c r="F284" s="130" t="s">
        <v>641</v>
      </c>
      <c r="G284" s="131" t="s">
        <v>275</v>
      </c>
      <c r="H284" s="132">
        <v>38.493000000000002</v>
      </c>
      <c r="I284" s="133">
        <v>162</v>
      </c>
      <c r="J284" s="133">
        <f>ROUND(I284*H284,2)</f>
        <v>6235.87</v>
      </c>
      <c r="K284" s="130" t="s">
        <v>145</v>
      </c>
      <c r="L284" s="29"/>
      <c r="M284" s="134" t="s">
        <v>3</v>
      </c>
      <c r="N284" s="135" t="s">
        <v>39</v>
      </c>
      <c r="O284" s="136">
        <v>0.159</v>
      </c>
      <c r="P284" s="136">
        <f>O284*H284</f>
        <v>6.120387</v>
      </c>
      <c r="Q284" s="136">
        <v>0</v>
      </c>
      <c r="R284" s="136">
        <f>Q284*H284</f>
        <v>0</v>
      </c>
      <c r="S284" s="136">
        <v>0</v>
      </c>
      <c r="T284" s="137">
        <f>S284*H284</f>
        <v>0</v>
      </c>
      <c r="AM284" s="138" t="s">
        <v>146</v>
      </c>
      <c r="AO284" s="138" t="s">
        <v>141</v>
      </c>
      <c r="AP284" s="138" t="s">
        <v>77</v>
      </c>
      <c r="AT284" s="17" t="s">
        <v>139</v>
      </c>
      <c r="AZ284" s="139">
        <f>IF(N284="základní",J284,0)</f>
        <v>6235.87</v>
      </c>
      <c r="BA284" s="139">
        <f>IF(N284="snížená",J284,0)</f>
        <v>0</v>
      </c>
      <c r="BB284" s="139">
        <f>IF(N284="zákl. přenesená",J284,0)</f>
        <v>0</v>
      </c>
      <c r="BC284" s="139">
        <f>IF(N284="sníž. přenesená",J284,0)</f>
        <v>0</v>
      </c>
      <c r="BD284" s="139">
        <f>IF(N284="nulová",J284,0)</f>
        <v>0</v>
      </c>
      <c r="BE284" s="17" t="s">
        <v>75</v>
      </c>
      <c r="BF284" s="139">
        <f>ROUND(I284*H284,2)</f>
        <v>6235.87</v>
      </c>
      <c r="BG284" s="17" t="s">
        <v>146</v>
      </c>
      <c r="BH284" s="138" t="s">
        <v>310</v>
      </c>
    </row>
    <row r="285" spans="2:60" s="1" customFormat="1" x14ac:dyDescent="0.2">
      <c r="B285" s="29"/>
      <c r="D285" s="140" t="s">
        <v>147</v>
      </c>
      <c r="F285" s="141" t="s">
        <v>643</v>
      </c>
      <c r="L285" s="29"/>
      <c r="M285" s="142"/>
      <c r="T285" s="49"/>
      <c r="AO285" s="17" t="s">
        <v>147</v>
      </c>
      <c r="AP285" s="17" t="s">
        <v>77</v>
      </c>
    </row>
    <row r="286" spans="2:60" s="11" customFormat="1" ht="22.95" customHeight="1" x14ac:dyDescent="0.25">
      <c r="B286" s="116"/>
      <c r="D286" s="117" t="s">
        <v>67</v>
      </c>
      <c r="E286" s="125" t="s">
        <v>644</v>
      </c>
      <c r="F286" s="125" t="s">
        <v>645</v>
      </c>
      <c r="J286" s="126">
        <f>BF286</f>
        <v>2771.5</v>
      </c>
      <c r="L286" s="116"/>
      <c r="M286" s="120"/>
      <c r="P286" s="121">
        <f>SUM(P287:P288)</f>
        <v>2.5405380000000002</v>
      </c>
      <c r="R286" s="121">
        <f>SUM(R287:R288)</f>
        <v>0</v>
      </c>
      <c r="T286" s="122">
        <f>SUM(T287:T288)</f>
        <v>0</v>
      </c>
      <c r="AM286" s="117" t="s">
        <v>75</v>
      </c>
      <c r="AO286" s="123" t="s">
        <v>67</v>
      </c>
      <c r="AP286" s="123" t="s">
        <v>75</v>
      </c>
      <c r="AT286" s="117" t="s">
        <v>139</v>
      </c>
      <c r="BF286" s="124">
        <f>SUM(BF287:BF288)</f>
        <v>2771.5</v>
      </c>
    </row>
    <row r="287" spans="2:60" s="1" customFormat="1" ht="44.25" customHeight="1" x14ac:dyDescent="0.2">
      <c r="B287" s="127"/>
      <c r="C287" s="128" t="s">
        <v>316</v>
      </c>
      <c r="D287" s="128" t="s">
        <v>141</v>
      </c>
      <c r="E287" s="129" t="s">
        <v>646</v>
      </c>
      <c r="F287" s="130" t="s">
        <v>647</v>
      </c>
      <c r="G287" s="131" t="s">
        <v>275</v>
      </c>
      <c r="H287" s="132">
        <v>38.493000000000002</v>
      </c>
      <c r="I287" s="133">
        <v>72</v>
      </c>
      <c r="J287" s="133">
        <f>ROUND(I287*H287,2)</f>
        <v>2771.5</v>
      </c>
      <c r="K287" s="130" t="s">
        <v>145</v>
      </c>
      <c r="L287" s="29"/>
      <c r="M287" s="134" t="s">
        <v>3</v>
      </c>
      <c r="N287" s="135" t="s">
        <v>39</v>
      </c>
      <c r="O287" s="136">
        <v>6.6000000000000003E-2</v>
      </c>
      <c r="P287" s="136">
        <f>O287*H287</f>
        <v>2.5405380000000002</v>
      </c>
      <c r="Q287" s="136">
        <v>0</v>
      </c>
      <c r="R287" s="136">
        <f>Q287*H287</f>
        <v>0</v>
      </c>
      <c r="S287" s="136">
        <v>0</v>
      </c>
      <c r="T287" s="137">
        <f>S287*H287</f>
        <v>0</v>
      </c>
      <c r="AM287" s="138" t="s">
        <v>146</v>
      </c>
      <c r="AO287" s="138" t="s">
        <v>141</v>
      </c>
      <c r="AP287" s="138" t="s">
        <v>77</v>
      </c>
      <c r="AT287" s="17" t="s">
        <v>139</v>
      </c>
      <c r="AZ287" s="139">
        <f>IF(N287="základní",J287,0)</f>
        <v>2771.5</v>
      </c>
      <c r="BA287" s="139">
        <f>IF(N287="snížená",J287,0)</f>
        <v>0</v>
      </c>
      <c r="BB287" s="139">
        <f>IF(N287="zákl. přenesená",J287,0)</f>
        <v>0</v>
      </c>
      <c r="BC287" s="139">
        <f>IF(N287="sníž. přenesená",J287,0)</f>
        <v>0</v>
      </c>
      <c r="BD287" s="139">
        <f>IF(N287="nulová",J287,0)</f>
        <v>0</v>
      </c>
      <c r="BE287" s="17" t="s">
        <v>75</v>
      </c>
      <c r="BF287" s="139">
        <f>ROUND(I287*H287,2)</f>
        <v>2771.5</v>
      </c>
      <c r="BG287" s="17" t="s">
        <v>146</v>
      </c>
      <c r="BH287" s="138" t="s">
        <v>334</v>
      </c>
    </row>
    <row r="288" spans="2:60" s="1" customFormat="1" x14ac:dyDescent="0.2">
      <c r="B288" s="29"/>
      <c r="D288" s="140" t="s">
        <v>147</v>
      </c>
      <c r="F288" s="141" t="s">
        <v>649</v>
      </c>
      <c r="L288" s="29"/>
      <c r="M288" s="170"/>
      <c r="N288" s="171"/>
      <c r="O288" s="171"/>
      <c r="P288" s="171"/>
      <c r="Q288" s="171"/>
      <c r="R288" s="171"/>
      <c r="S288" s="171"/>
      <c r="T288" s="172"/>
      <c r="AO288" s="17" t="s">
        <v>147</v>
      </c>
      <c r="AP288" s="17" t="s">
        <v>77</v>
      </c>
    </row>
    <row r="289" spans="2:12" s="1" customFormat="1" ht="6.9" customHeight="1" x14ac:dyDescent="0.2">
      <c r="B289" s="38"/>
      <c r="C289" s="39"/>
      <c r="D289" s="39"/>
      <c r="E289" s="39"/>
      <c r="F289" s="39"/>
      <c r="G289" s="39"/>
      <c r="H289" s="39"/>
      <c r="I289" s="39"/>
      <c r="J289" s="39"/>
      <c r="K289" s="39"/>
      <c r="L289" s="29"/>
    </row>
  </sheetData>
  <autoFilter ref="C92:K288"/>
  <mergeCells count="12">
    <mergeCell ref="E85:H85"/>
    <mergeCell ref="L2:U2"/>
    <mergeCell ref="E50:H50"/>
    <mergeCell ref="E52:H52"/>
    <mergeCell ref="E54:H54"/>
    <mergeCell ref="E81:H81"/>
    <mergeCell ref="E83:H83"/>
    <mergeCell ref="E7:H7"/>
    <mergeCell ref="E9:H9"/>
    <mergeCell ref="E11:H11"/>
    <mergeCell ref="E20:H20"/>
    <mergeCell ref="E29:H29"/>
  </mergeCells>
  <hyperlinks>
    <hyperlink ref="F97" r:id="rId1"/>
    <hyperlink ref="F101" r:id="rId2"/>
    <hyperlink ref="F105" r:id="rId3"/>
    <hyperlink ref="F110" r:id="rId4"/>
    <hyperlink ref="F114" r:id="rId5"/>
    <hyperlink ref="F117" r:id="rId6"/>
    <hyperlink ref="F120" r:id="rId7"/>
    <hyperlink ref="F123" r:id="rId8"/>
    <hyperlink ref="F125" r:id="rId9"/>
    <hyperlink ref="F128" r:id="rId10"/>
    <hyperlink ref="F131" r:id="rId11"/>
    <hyperlink ref="F133" r:id="rId12"/>
    <hyperlink ref="F135" r:id="rId13"/>
    <hyperlink ref="F138" r:id="rId14"/>
    <hyperlink ref="F143" r:id="rId15"/>
    <hyperlink ref="F145" r:id="rId16"/>
    <hyperlink ref="F147" r:id="rId17"/>
    <hyperlink ref="F151" r:id="rId18"/>
    <hyperlink ref="F153" r:id="rId19"/>
    <hyperlink ref="F163" r:id="rId20"/>
    <hyperlink ref="F168" r:id="rId21"/>
    <hyperlink ref="F171" r:id="rId22"/>
    <hyperlink ref="F175" r:id="rId23"/>
    <hyperlink ref="F177" r:id="rId24"/>
    <hyperlink ref="F179" r:id="rId25"/>
    <hyperlink ref="F181" r:id="rId26"/>
    <hyperlink ref="F187" r:id="rId27"/>
    <hyperlink ref="F190" r:id="rId28"/>
    <hyperlink ref="F192" r:id="rId29"/>
    <hyperlink ref="F194" r:id="rId30"/>
    <hyperlink ref="F196" r:id="rId31"/>
    <hyperlink ref="F199" r:id="rId32"/>
    <hyperlink ref="F204" r:id="rId33"/>
    <hyperlink ref="F216" r:id="rId34"/>
    <hyperlink ref="F218" r:id="rId35"/>
    <hyperlink ref="F221" r:id="rId36"/>
    <hyperlink ref="F224" r:id="rId37"/>
    <hyperlink ref="F227" r:id="rId38"/>
    <hyperlink ref="F230" r:id="rId39"/>
    <hyperlink ref="F233" r:id="rId40"/>
    <hyperlink ref="F235" r:id="rId41"/>
    <hyperlink ref="F239" r:id="rId42"/>
    <hyperlink ref="F243" r:id="rId43"/>
    <hyperlink ref="F245" r:id="rId44"/>
    <hyperlink ref="F260" r:id="rId45"/>
    <hyperlink ref="F268" r:id="rId46"/>
    <hyperlink ref="F275" r:id="rId47"/>
    <hyperlink ref="F277" r:id="rId48"/>
    <hyperlink ref="F280" r:id="rId49"/>
    <hyperlink ref="F282" r:id="rId50"/>
    <hyperlink ref="F285" r:id="rId51"/>
    <hyperlink ref="F288" r:id="rId52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5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BM289"/>
  <sheetViews>
    <sheetView topLeftCell="A118" zoomScale="70" zoomScaleNormal="70" workbookViewId="0">
      <selection activeCell="J95" sqref="J95"/>
    </sheetView>
  </sheetViews>
  <sheetFormatPr defaultRowHeight="10.199999999999999" x14ac:dyDescent="0.2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3" max="13" width="10.85546875" hidden="1" customWidth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</cols>
  <sheetData>
    <row r="2" spans="2:46" ht="36.9" customHeight="1" x14ac:dyDescent="0.2">
      <c r="L2" s="439" t="s">
        <v>6</v>
      </c>
      <c r="M2" s="428"/>
      <c r="N2" s="428"/>
      <c r="O2" s="428"/>
      <c r="P2" s="428"/>
      <c r="Q2" s="428"/>
      <c r="R2" s="428"/>
      <c r="S2" s="428"/>
      <c r="T2" s="428"/>
      <c r="U2" s="428"/>
      <c r="V2" s="428"/>
      <c r="AT2" s="17" t="s">
        <v>98</v>
      </c>
    </row>
    <row r="3" spans="2:46" ht="6.9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77</v>
      </c>
    </row>
    <row r="4" spans="2:46" ht="24.9" customHeight="1" x14ac:dyDescent="0.2">
      <c r="B4" s="20"/>
      <c r="D4" s="21" t="s">
        <v>106</v>
      </c>
      <c r="L4" s="20"/>
      <c r="M4" s="86" t="s">
        <v>11</v>
      </c>
      <c r="AT4" s="17" t="s">
        <v>4</v>
      </c>
    </row>
    <row r="5" spans="2:46" ht="6.9" customHeight="1" x14ac:dyDescent="0.2">
      <c r="B5" s="20"/>
      <c r="L5" s="20"/>
    </row>
    <row r="6" spans="2:46" ht="12" customHeight="1" x14ac:dyDescent="0.2">
      <c r="B6" s="20"/>
      <c r="D6" s="26" t="s">
        <v>15</v>
      </c>
      <c r="L6" s="20"/>
    </row>
    <row r="7" spans="2:46" ht="16.5" customHeight="1" x14ac:dyDescent="0.2">
      <c r="B7" s="20"/>
      <c r="E7" s="453" t="str">
        <f>'Rekapitulace stavby'!K6</f>
        <v>Zlepšení dopravně-bezpečnostní situace v obci Cehnice</v>
      </c>
      <c r="F7" s="454"/>
      <c r="G7" s="454"/>
      <c r="H7" s="454"/>
      <c r="L7" s="20"/>
    </row>
    <row r="8" spans="2:46" ht="12" customHeight="1" x14ac:dyDescent="0.2">
      <c r="B8" s="20"/>
      <c r="D8" s="26" t="s">
        <v>107</v>
      </c>
      <c r="L8" s="20"/>
    </row>
    <row r="9" spans="2:46" s="1" customFormat="1" ht="16.5" customHeight="1" x14ac:dyDescent="0.2">
      <c r="B9" s="29"/>
      <c r="E9" s="453" t="s">
        <v>841</v>
      </c>
      <c r="F9" s="452"/>
      <c r="G9" s="452"/>
      <c r="H9" s="452"/>
      <c r="L9" s="29"/>
    </row>
    <row r="10" spans="2:46" s="1" customFormat="1" ht="12" customHeight="1" x14ac:dyDescent="0.2">
      <c r="B10" s="29"/>
      <c r="D10" s="26" t="s">
        <v>109</v>
      </c>
      <c r="L10" s="29"/>
    </row>
    <row r="11" spans="2:46" s="1" customFormat="1" ht="16.5" customHeight="1" x14ac:dyDescent="0.2">
      <c r="B11" s="29"/>
      <c r="E11" s="430" t="s">
        <v>1344</v>
      </c>
      <c r="F11" s="452"/>
      <c r="G11" s="452"/>
      <c r="H11" s="452"/>
      <c r="L11" s="29"/>
    </row>
    <row r="12" spans="2:46" s="1" customFormat="1" x14ac:dyDescent="0.2">
      <c r="B12" s="29"/>
      <c r="L12" s="29"/>
    </row>
    <row r="13" spans="2:46" s="1" customFormat="1" ht="12" customHeight="1" x14ac:dyDescent="0.2">
      <c r="B13" s="29"/>
      <c r="D13" s="26" t="s">
        <v>17</v>
      </c>
      <c r="F13" s="24" t="s">
        <v>3</v>
      </c>
      <c r="I13" s="26" t="s">
        <v>18</v>
      </c>
      <c r="J13" s="24" t="s">
        <v>3</v>
      </c>
      <c r="L13" s="29"/>
    </row>
    <row r="14" spans="2:46" s="1" customFormat="1" ht="12" customHeight="1" x14ac:dyDescent="0.2">
      <c r="B14" s="29"/>
      <c r="D14" s="26" t="s">
        <v>19</v>
      </c>
      <c r="F14" s="24" t="s">
        <v>20</v>
      </c>
      <c r="I14" s="26" t="s">
        <v>21</v>
      </c>
      <c r="J14" s="46" t="str">
        <f>'Rekapitulace stavby'!AN8</f>
        <v>23. 5. 2023</v>
      </c>
      <c r="L14" s="29"/>
    </row>
    <row r="15" spans="2:46" s="1" customFormat="1" ht="10.95" customHeight="1" x14ac:dyDescent="0.2">
      <c r="B15" s="29"/>
      <c r="L15" s="29"/>
    </row>
    <row r="16" spans="2:46" s="1" customFormat="1" ht="12" customHeight="1" x14ac:dyDescent="0.2">
      <c r="B16" s="29"/>
      <c r="D16" s="26" t="s">
        <v>23</v>
      </c>
      <c r="I16" s="26" t="s">
        <v>24</v>
      </c>
      <c r="J16" s="24" t="s">
        <v>3</v>
      </c>
      <c r="L16" s="29"/>
    </row>
    <row r="17" spans="2:12" s="1" customFormat="1" ht="18" customHeight="1" x14ac:dyDescent="0.2">
      <c r="B17" s="29"/>
      <c r="E17" s="24" t="s">
        <v>20</v>
      </c>
      <c r="I17" s="26" t="s">
        <v>25</v>
      </c>
      <c r="J17" s="24" t="s">
        <v>3</v>
      </c>
      <c r="L17" s="29"/>
    </row>
    <row r="18" spans="2:12" s="1" customFormat="1" ht="6.9" customHeight="1" x14ac:dyDescent="0.2">
      <c r="B18" s="29"/>
      <c r="L18" s="29"/>
    </row>
    <row r="19" spans="2:12" s="1" customFormat="1" ht="12" customHeight="1" x14ac:dyDescent="0.2">
      <c r="B19" s="29"/>
      <c r="D19" s="26" t="s">
        <v>26</v>
      </c>
      <c r="I19" s="26" t="s">
        <v>24</v>
      </c>
      <c r="J19" s="24" t="str">
        <f>'Rekapitulace stavby'!AN13</f>
        <v/>
      </c>
      <c r="L19" s="29"/>
    </row>
    <row r="20" spans="2:12" s="1" customFormat="1" ht="18" customHeight="1" x14ac:dyDescent="0.2">
      <c r="B20" s="29"/>
      <c r="E20" s="427" t="str">
        <f>'Rekapitulace stavby'!E14</f>
        <v xml:space="preserve"> </v>
      </c>
      <c r="F20" s="427"/>
      <c r="G20" s="427"/>
      <c r="H20" s="427"/>
      <c r="I20" s="26" t="s">
        <v>25</v>
      </c>
      <c r="J20" s="24" t="str">
        <f>'Rekapitulace stavby'!AN14</f>
        <v/>
      </c>
      <c r="L20" s="29"/>
    </row>
    <row r="21" spans="2:12" s="1" customFormat="1" ht="6.9" customHeight="1" x14ac:dyDescent="0.2">
      <c r="B21" s="29"/>
      <c r="L21" s="29"/>
    </row>
    <row r="22" spans="2:12" s="1" customFormat="1" ht="12" customHeight="1" x14ac:dyDescent="0.2">
      <c r="B22" s="29"/>
      <c r="D22" s="26" t="s">
        <v>28</v>
      </c>
      <c r="I22" s="26" t="s">
        <v>24</v>
      </c>
      <c r="J22" s="24" t="s">
        <v>3</v>
      </c>
      <c r="L22" s="29"/>
    </row>
    <row r="23" spans="2:12" s="1" customFormat="1" ht="18" customHeight="1" x14ac:dyDescent="0.2">
      <c r="B23" s="29"/>
      <c r="E23" s="24" t="s">
        <v>29</v>
      </c>
      <c r="I23" s="26" t="s">
        <v>25</v>
      </c>
      <c r="J23" s="24" t="s">
        <v>3</v>
      </c>
      <c r="L23" s="29"/>
    </row>
    <row r="24" spans="2:12" s="1" customFormat="1" ht="6.9" customHeight="1" x14ac:dyDescent="0.2">
      <c r="B24" s="29"/>
      <c r="L24" s="29"/>
    </row>
    <row r="25" spans="2:12" s="1" customFormat="1" ht="12" customHeight="1" x14ac:dyDescent="0.2">
      <c r="B25" s="29"/>
      <c r="D25" s="26" t="s">
        <v>31</v>
      </c>
      <c r="I25" s="26" t="s">
        <v>24</v>
      </c>
      <c r="J25" s="24" t="str">
        <f>IF('Rekapitulace stavby'!AN19="","",'Rekapitulace stavby'!AN19)</f>
        <v/>
      </c>
      <c r="L25" s="29"/>
    </row>
    <row r="26" spans="2:12" s="1" customFormat="1" ht="18" customHeight="1" x14ac:dyDescent="0.2">
      <c r="B26" s="29"/>
      <c r="E26" s="24" t="str">
        <f>IF('Rekapitulace stavby'!E20="","",'Rekapitulace stavby'!E20)</f>
        <v xml:space="preserve"> </v>
      </c>
      <c r="I26" s="26" t="s">
        <v>25</v>
      </c>
      <c r="J26" s="24" t="str">
        <f>IF('Rekapitulace stavby'!AN20="","",'Rekapitulace stavby'!AN20)</f>
        <v/>
      </c>
      <c r="L26" s="29"/>
    </row>
    <row r="27" spans="2:12" s="1" customFormat="1" ht="6.9" customHeight="1" x14ac:dyDescent="0.2">
      <c r="B27" s="29"/>
      <c r="L27" s="29"/>
    </row>
    <row r="28" spans="2:12" s="1" customFormat="1" ht="12" customHeight="1" x14ac:dyDescent="0.2">
      <c r="B28" s="29"/>
      <c r="D28" s="26" t="s">
        <v>32</v>
      </c>
      <c r="L28" s="29"/>
    </row>
    <row r="29" spans="2:12" s="7" customFormat="1" ht="71.25" customHeight="1" x14ac:dyDescent="0.2">
      <c r="B29" s="87"/>
      <c r="E29" s="436" t="s">
        <v>33</v>
      </c>
      <c r="F29" s="436"/>
      <c r="G29" s="436"/>
      <c r="H29" s="436"/>
      <c r="L29" s="87"/>
    </row>
    <row r="30" spans="2:12" s="1" customFormat="1" ht="6.9" customHeight="1" x14ac:dyDescent="0.2">
      <c r="B30" s="29"/>
      <c r="L30" s="29"/>
    </row>
    <row r="31" spans="2:12" s="1" customFormat="1" ht="6.9" customHeight="1" x14ac:dyDescent="0.2">
      <c r="B31" s="29"/>
      <c r="D31" s="47"/>
      <c r="E31" s="47"/>
      <c r="F31" s="47"/>
      <c r="G31" s="47"/>
      <c r="H31" s="47"/>
      <c r="I31" s="47"/>
      <c r="J31" s="47"/>
      <c r="K31" s="47"/>
      <c r="L31" s="29"/>
    </row>
    <row r="32" spans="2:12" s="1" customFormat="1" ht="25.35" customHeight="1" x14ac:dyDescent="0.2">
      <c r="B32" s="29"/>
      <c r="D32" s="88" t="s">
        <v>34</v>
      </c>
      <c r="J32" s="59">
        <f>ROUND(J93, 2)</f>
        <v>689023.62</v>
      </c>
      <c r="L32" s="29"/>
    </row>
    <row r="33" spans="2:12" s="1" customFormat="1" ht="6.9" customHeight="1" x14ac:dyDescent="0.2">
      <c r="B33" s="29"/>
      <c r="D33" s="47"/>
      <c r="E33" s="47"/>
      <c r="F33" s="47"/>
      <c r="G33" s="47"/>
      <c r="H33" s="47"/>
      <c r="I33" s="47"/>
      <c r="J33" s="47"/>
      <c r="K33" s="47"/>
      <c r="L33" s="29"/>
    </row>
    <row r="34" spans="2:12" s="1" customFormat="1" ht="14.4" customHeight="1" x14ac:dyDescent="0.2">
      <c r="B34" s="29"/>
      <c r="F34" s="32" t="s">
        <v>36</v>
      </c>
      <c r="I34" s="32" t="s">
        <v>35</v>
      </c>
      <c r="J34" s="32" t="s">
        <v>37</v>
      </c>
      <c r="L34" s="29"/>
    </row>
    <row r="35" spans="2:12" s="1" customFormat="1" ht="14.4" customHeight="1" x14ac:dyDescent="0.2">
      <c r="B35" s="29"/>
      <c r="D35" s="89" t="s">
        <v>38</v>
      </c>
      <c r="E35" s="26" t="s">
        <v>39</v>
      </c>
      <c r="F35" s="79">
        <f>ROUND((SUM(BE93:BE288)),  2)</f>
        <v>689023.62</v>
      </c>
      <c r="I35" s="90">
        <v>0.21</v>
      </c>
      <c r="J35" s="79">
        <f>ROUND(((SUM(BE93:BE288))*I35),  2)</f>
        <v>144694.96</v>
      </c>
      <c r="L35" s="29"/>
    </row>
    <row r="36" spans="2:12" s="1" customFormat="1" ht="14.4" customHeight="1" x14ac:dyDescent="0.2">
      <c r="B36" s="29"/>
      <c r="E36" s="26" t="s">
        <v>40</v>
      </c>
      <c r="F36" s="79">
        <f>ROUND((SUM(BF93:BF288)),  2)</f>
        <v>0</v>
      </c>
      <c r="I36" s="90">
        <v>0.15</v>
      </c>
      <c r="J36" s="79">
        <f>ROUND(((SUM(BF93:BF288))*I36),  2)</f>
        <v>0</v>
      </c>
      <c r="L36" s="29"/>
    </row>
    <row r="37" spans="2:12" s="1" customFormat="1" ht="14.4" hidden="1" customHeight="1" x14ac:dyDescent="0.2">
      <c r="B37" s="29"/>
      <c r="E37" s="26" t="s">
        <v>41</v>
      </c>
      <c r="F37" s="79">
        <f>ROUND((SUM(BG93:BG288)),  2)</f>
        <v>0</v>
      </c>
      <c r="I37" s="90">
        <v>0.21</v>
      </c>
      <c r="J37" s="79">
        <f>0</f>
        <v>0</v>
      </c>
      <c r="L37" s="29"/>
    </row>
    <row r="38" spans="2:12" s="1" customFormat="1" ht="14.4" hidden="1" customHeight="1" x14ac:dyDescent="0.2">
      <c r="B38" s="29"/>
      <c r="E38" s="26" t="s">
        <v>42</v>
      </c>
      <c r="F38" s="79">
        <f>ROUND((SUM(BH93:BH288)),  2)</f>
        <v>0</v>
      </c>
      <c r="I38" s="90">
        <v>0.15</v>
      </c>
      <c r="J38" s="79">
        <f>0</f>
        <v>0</v>
      </c>
      <c r="L38" s="29"/>
    </row>
    <row r="39" spans="2:12" s="1" customFormat="1" ht="14.4" hidden="1" customHeight="1" x14ac:dyDescent="0.2">
      <c r="B39" s="29"/>
      <c r="E39" s="26" t="s">
        <v>43</v>
      </c>
      <c r="F39" s="79">
        <f>ROUND((SUM(BI93:BI288)),  2)</f>
        <v>0</v>
      </c>
      <c r="I39" s="90">
        <v>0</v>
      </c>
      <c r="J39" s="79">
        <f>0</f>
        <v>0</v>
      </c>
      <c r="L39" s="29"/>
    </row>
    <row r="40" spans="2:12" s="1" customFormat="1" ht="6.9" customHeight="1" x14ac:dyDescent="0.2">
      <c r="B40" s="29"/>
      <c r="L40" s="29"/>
    </row>
    <row r="41" spans="2:12" s="1" customFormat="1" ht="25.35" customHeight="1" x14ac:dyDescent="0.2">
      <c r="B41" s="29"/>
      <c r="C41" s="91"/>
      <c r="D41" s="92" t="s">
        <v>44</v>
      </c>
      <c r="E41" s="50"/>
      <c r="F41" s="50"/>
      <c r="G41" s="93" t="s">
        <v>45</v>
      </c>
      <c r="H41" s="94" t="s">
        <v>46</v>
      </c>
      <c r="I41" s="50"/>
      <c r="J41" s="95">
        <f>SUM(J32:J39)</f>
        <v>833718.58</v>
      </c>
      <c r="K41" s="96"/>
      <c r="L41" s="29"/>
    </row>
    <row r="42" spans="2:12" s="1" customFormat="1" ht="14.4" customHeight="1" x14ac:dyDescent="0.2">
      <c r="B42" s="38"/>
      <c r="C42" s="39"/>
      <c r="D42" s="39"/>
      <c r="E42" s="39"/>
      <c r="F42" s="39"/>
      <c r="G42" s="39"/>
      <c r="H42" s="39"/>
      <c r="I42" s="39"/>
      <c r="J42" s="39"/>
      <c r="K42" s="39"/>
      <c r="L42" s="29"/>
    </row>
    <row r="46" spans="2:12" s="1" customFormat="1" ht="6.9" customHeight="1" x14ac:dyDescent="0.2"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29"/>
    </row>
    <row r="47" spans="2:12" s="1" customFormat="1" ht="24.9" customHeight="1" x14ac:dyDescent="0.2">
      <c r="B47" s="29"/>
      <c r="C47" s="21" t="s">
        <v>111</v>
      </c>
      <c r="L47" s="29"/>
    </row>
    <row r="48" spans="2:12" s="1" customFormat="1" ht="6.9" customHeight="1" x14ac:dyDescent="0.2">
      <c r="B48" s="29"/>
      <c r="L48" s="29"/>
    </row>
    <row r="49" spans="2:47" s="1" customFormat="1" ht="12" customHeight="1" x14ac:dyDescent="0.2">
      <c r="B49" s="29"/>
      <c r="C49" s="26" t="s">
        <v>15</v>
      </c>
      <c r="L49" s="29"/>
    </row>
    <row r="50" spans="2:47" s="1" customFormat="1" ht="16.5" customHeight="1" x14ac:dyDescent="0.2">
      <c r="B50" s="29"/>
      <c r="E50" s="453" t="str">
        <f>E7</f>
        <v>Zlepšení dopravně-bezpečnostní situace v obci Cehnice</v>
      </c>
      <c r="F50" s="454"/>
      <c r="G50" s="454"/>
      <c r="H50" s="454"/>
      <c r="L50" s="29"/>
    </row>
    <row r="51" spans="2:47" ht="12" customHeight="1" x14ac:dyDescent="0.2">
      <c r="B51" s="20"/>
      <c r="C51" s="26" t="s">
        <v>107</v>
      </c>
      <c r="L51" s="20"/>
    </row>
    <row r="52" spans="2:47" s="1" customFormat="1" ht="16.5" customHeight="1" x14ac:dyDescent="0.2">
      <c r="B52" s="29"/>
      <c r="E52" s="453" t="s">
        <v>841</v>
      </c>
      <c r="F52" s="452"/>
      <c r="G52" s="452"/>
      <c r="H52" s="452"/>
      <c r="L52" s="29"/>
    </row>
    <row r="53" spans="2:47" s="1" customFormat="1" ht="12" customHeight="1" x14ac:dyDescent="0.2">
      <c r="B53" s="29"/>
      <c r="C53" s="26" t="s">
        <v>109</v>
      </c>
      <c r="L53" s="29"/>
    </row>
    <row r="54" spans="2:47" s="1" customFormat="1" ht="16.5" customHeight="1" x14ac:dyDescent="0.2">
      <c r="B54" s="29"/>
      <c r="E54" s="430" t="str">
        <f>E11</f>
        <v>SO.01.4 - Komunikace - IV. Etapa - doprovodná část projektu - OSTATNÍ</v>
      </c>
      <c r="F54" s="452"/>
      <c r="G54" s="452"/>
      <c r="H54" s="452"/>
      <c r="L54" s="29"/>
    </row>
    <row r="55" spans="2:47" s="1" customFormat="1" ht="6.9" customHeight="1" x14ac:dyDescent="0.2">
      <c r="B55" s="29"/>
      <c r="L55" s="29"/>
    </row>
    <row r="56" spans="2:47" s="1" customFormat="1" ht="12" customHeight="1" x14ac:dyDescent="0.2">
      <c r="B56" s="29"/>
      <c r="C56" s="26" t="s">
        <v>19</v>
      </c>
      <c r="F56" s="24" t="str">
        <f>F14</f>
        <v>Obec Cehnice</v>
      </c>
      <c r="I56" s="26" t="s">
        <v>21</v>
      </c>
      <c r="J56" s="46" t="str">
        <f>IF(J14="","",J14)</f>
        <v>23. 5. 2023</v>
      </c>
      <c r="L56" s="29"/>
    </row>
    <row r="57" spans="2:47" s="1" customFormat="1" ht="6.9" customHeight="1" x14ac:dyDescent="0.2">
      <c r="B57" s="29"/>
      <c r="L57" s="29"/>
    </row>
    <row r="58" spans="2:47" s="1" customFormat="1" ht="15.15" customHeight="1" x14ac:dyDescent="0.2">
      <c r="B58" s="29"/>
      <c r="C58" s="26" t="s">
        <v>23</v>
      </c>
      <c r="F58" s="24" t="str">
        <f>E17</f>
        <v>Obec Cehnice</v>
      </c>
      <c r="I58" s="26" t="s">
        <v>28</v>
      </c>
      <c r="J58" s="27" t="str">
        <f>E23</f>
        <v>INVENTE s.r.o.</v>
      </c>
      <c r="L58" s="29"/>
    </row>
    <row r="59" spans="2:47" s="1" customFormat="1" ht="15.15" customHeight="1" x14ac:dyDescent="0.2">
      <c r="B59" s="29"/>
      <c r="C59" s="26" t="s">
        <v>26</v>
      </c>
      <c r="F59" s="24" t="str">
        <f>IF(E20="","",E20)</f>
        <v xml:space="preserve"> </v>
      </c>
      <c r="I59" s="26" t="s">
        <v>31</v>
      </c>
      <c r="J59" s="27" t="str">
        <f>E26</f>
        <v xml:space="preserve"> </v>
      </c>
      <c r="L59" s="29"/>
    </row>
    <row r="60" spans="2:47" s="1" customFormat="1" ht="10.35" customHeight="1" x14ac:dyDescent="0.2">
      <c r="B60" s="29"/>
      <c r="L60" s="29"/>
    </row>
    <row r="61" spans="2:47" s="1" customFormat="1" ht="29.25" customHeight="1" x14ac:dyDescent="0.2">
      <c r="B61" s="29"/>
      <c r="C61" s="97" t="s">
        <v>112</v>
      </c>
      <c r="D61" s="91"/>
      <c r="E61" s="91"/>
      <c r="F61" s="91"/>
      <c r="G61" s="91"/>
      <c r="H61" s="91"/>
      <c r="I61" s="91"/>
      <c r="J61" s="98" t="s">
        <v>113</v>
      </c>
      <c r="K61" s="91"/>
      <c r="L61" s="29"/>
    </row>
    <row r="62" spans="2:47" s="1" customFormat="1" ht="10.35" customHeight="1" x14ac:dyDescent="0.2">
      <c r="B62" s="29"/>
      <c r="L62" s="29"/>
    </row>
    <row r="63" spans="2:47" s="1" customFormat="1" ht="22.95" customHeight="1" x14ac:dyDescent="0.2">
      <c r="B63" s="29"/>
      <c r="C63" s="99" t="s">
        <v>66</v>
      </c>
      <c r="J63" s="59">
        <f>J93</f>
        <v>689023.62</v>
      </c>
      <c r="L63" s="29"/>
      <c r="AU63" s="17" t="s">
        <v>114</v>
      </c>
    </row>
    <row r="64" spans="2:47" s="8" customFormat="1" ht="24.9" customHeight="1" x14ac:dyDescent="0.2">
      <c r="B64" s="100"/>
      <c r="D64" s="101" t="s">
        <v>115</v>
      </c>
      <c r="E64" s="102"/>
      <c r="F64" s="102"/>
      <c r="G64" s="102"/>
      <c r="H64" s="102"/>
      <c r="I64" s="102"/>
      <c r="J64" s="103">
        <f>J94</f>
        <v>689023.62</v>
      </c>
      <c r="L64" s="100"/>
    </row>
    <row r="65" spans="2:12" s="9" customFormat="1" ht="19.95" customHeight="1" x14ac:dyDescent="0.2">
      <c r="B65" s="104"/>
      <c r="D65" s="105" t="s">
        <v>116</v>
      </c>
      <c r="E65" s="106"/>
      <c r="F65" s="106"/>
      <c r="G65" s="106"/>
      <c r="H65" s="106"/>
      <c r="I65" s="106"/>
      <c r="J65" s="107">
        <f>J95</f>
        <v>84180.09</v>
      </c>
      <c r="L65" s="104"/>
    </row>
    <row r="66" spans="2:12" s="9" customFormat="1" ht="19.95" customHeight="1" x14ac:dyDescent="0.2">
      <c r="B66" s="104"/>
      <c r="D66" s="105" t="s">
        <v>118</v>
      </c>
      <c r="E66" s="106"/>
      <c r="F66" s="106"/>
      <c r="G66" s="106"/>
      <c r="H66" s="106"/>
      <c r="I66" s="106"/>
      <c r="J66" s="107">
        <f>J166</f>
        <v>0</v>
      </c>
      <c r="L66" s="104"/>
    </row>
    <row r="67" spans="2:12" s="9" customFormat="1" ht="19.95" customHeight="1" x14ac:dyDescent="0.2">
      <c r="B67" s="104"/>
      <c r="D67" s="105" t="s">
        <v>119</v>
      </c>
      <c r="E67" s="106"/>
      <c r="F67" s="106"/>
      <c r="G67" s="106"/>
      <c r="H67" s="106"/>
      <c r="I67" s="106"/>
      <c r="J67" s="107">
        <f>J173</f>
        <v>417614.64</v>
      </c>
      <c r="L67" s="104"/>
    </row>
    <row r="68" spans="2:12" s="9" customFormat="1" ht="19.95" customHeight="1" x14ac:dyDescent="0.2">
      <c r="B68" s="104"/>
      <c r="D68" s="105" t="s">
        <v>120</v>
      </c>
      <c r="E68" s="106"/>
      <c r="F68" s="106"/>
      <c r="G68" s="106"/>
      <c r="H68" s="106"/>
      <c r="I68" s="106"/>
      <c r="J68" s="107">
        <f>J214</f>
        <v>0</v>
      </c>
      <c r="L68" s="104"/>
    </row>
    <row r="69" spans="2:12" s="9" customFormat="1" ht="19.95" customHeight="1" x14ac:dyDescent="0.2">
      <c r="B69" s="104"/>
      <c r="D69" s="105" t="s">
        <v>121</v>
      </c>
      <c r="E69" s="106"/>
      <c r="F69" s="106"/>
      <c r="G69" s="106"/>
      <c r="H69" s="106"/>
      <c r="I69" s="106"/>
      <c r="J69" s="107">
        <f>J237</f>
        <v>105250.26000000001</v>
      </c>
      <c r="L69" s="104"/>
    </row>
    <row r="70" spans="2:12" s="9" customFormat="1" ht="19.95" customHeight="1" x14ac:dyDescent="0.2">
      <c r="B70" s="104"/>
      <c r="D70" s="105" t="s">
        <v>122</v>
      </c>
      <c r="E70" s="106"/>
      <c r="F70" s="106"/>
      <c r="G70" s="106"/>
      <c r="H70" s="106"/>
      <c r="I70" s="106"/>
      <c r="J70" s="107">
        <f>J278</f>
        <v>69578.5</v>
      </c>
      <c r="L70" s="104"/>
    </row>
    <row r="71" spans="2:12" s="9" customFormat="1" ht="19.95" customHeight="1" x14ac:dyDescent="0.2">
      <c r="B71" s="104"/>
      <c r="D71" s="105" t="s">
        <v>123</v>
      </c>
      <c r="E71" s="106"/>
      <c r="F71" s="106"/>
      <c r="G71" s="106"/>
      <c r="H71" s="106"/>
      <c r="I71" s="106"/>
      <c r="J71" s="107">
        <f>J286</f>
        <v>12400.13</v>
      </c>
      <c r="L71" s="104"/>
    </row>
    <row r="72" spans="2:12" s="1" customFormat="1" ht="21.75" customHeight="1" x14ac:dyDescent="0.2">
      <c r="B72" s="29"/>
      <c r="L72" s="29"/>
    </row>
    <row r="73" spans="2:12" s="1" customFormat="1" ht="6.9" customHeight="1" x14ac:dyDescent="0.2">
      <c r="B73" s="38"/>
      <c r="C73" s="39"/>
      <c r="D73" s="39"/>
      <c r="E73" s="39"/>
      <c r="F73" s="39"/>
      <c r="G73" s="39"/>
      <c r="H73" s="39"/>
      <c r="I73" s="39"/>
      <c r="J73" s="39"/>
      <c r="K73" s="39"/>
      <c r="L73" s="29"/>
    </row>
    <row r="77" spans="2:12" s="1" customFormat="1" ht="6.9" customHeight="1" x14ac:dyDescent="0.2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9"/>
    </row>
    <row r="78" spans="2:12" s="1" customFormat="1" ht="24.9" customHeight="1" x14ac:dyDescent="0.2">
      <c r="B78" s="29"/>
      <c r="C78" s="21" t="s">
        <v>124</v>
      </c>
      <c r="L78" s="29"/>
    </row>
    <row r="79" spans="2:12" s="1" customFormat="1" ht="6.9" customHeight="1" x14ac:dyDescent="0.2">
      <c r="B79" s="29"/>
      <c r="L79" s="29"/>
    </row>
    <row r="80" spans="2:12" s="1" customFormat="1" ht="12" customHeight="1" x14ac:dyDescent="0.2">
      <c r="B80" s="29"/>
      <c r="C80" s="26" t="s">
        <v>15</v>
      </c>
      <c r="L80" s="29"/>
    </row>
    <row r="81" spans="2:65" s="1" customFormat="1" ht="16.5" customHeight="1" x14ac:dyDescent="0.2">
      <c r="B81" s="29"/>
      <c r="E81" s="453" t="str">
        <f>E7</f>
        <v>Zlepšení dopravně-bezpečnostní situace v obci Cehnice</v>
      </c>
      <c r="F81" s="454"/>
      <c r="G81" s="454"/>
      <c r="H81" s="454"/>
      <c r="L81" s="29"/>
    </row>
    <row r="82" spans="2:65" ht="12" customHeight="1" x14ac:dyDescent="0.2">
      <c r="B82" s="20"/>
      <c r="C82" s="26" t="s">
        <v>107</v>
      </c>
      <c r="L82" s="20"/>
    </row>
    <row r="83" spans="2:65" s="1" customFormat="1" ht="16.5" customHeight="1" x14ac:dyDescent="0.2">
      <c r="B83" s="29"/>
      <c r="E83" s="453" t="s">
        <v>841</v>
      </c>
      <c r="F83" s="452"/>
      <c r="G83" s="452"/>
      <c r="H83" s="452"/>
      <c r="L83" s="29"/>
    </row>
    <row r="84" spans="2:65" s="1" customFormat="1" ht="12" customHeight="1" x14ac:dyDescent="0.2">
      <c r="B84" s="29"/>
      <c r="C84" s="26" t="s">
        <v>109</v>
      </c>
      <c r="L84" s="29"/>
    </row>
    <row r="85" spans="2:65" s="1" customFormat="1" ht="16.5" customHeight="1" x14ac:dyDescent="0.2">
      <c r="B85" s="29"/>
      <c r="E85" s="430" t="str">
        <f>E11</f>
        <v>SO.01.4 - Komunikace - IV. Etapa - doprovodná část projektu - OSTATNÍ</v>
      </c>
      <c r="F85" s="452"/>
      <c r="G85" s="452"/>
      <c r="H85" s="452"/>
      <c r="L85" s="29"/>
    </row>
    <row r="86" spans="2:65" s="1" customFormat="1" ht="6.9" customHeight="1" x14ac:dyDescent="0.2">
      <c r="B86" s="29"/>
      <c r="L86" s="29"/>
    </row>
    <row r="87" spans="2:65" s="1" customFormat="1" ht="12" customHeight="1" x14ac:dyDescent="0.2">
      <c r="B87" s="29"/>
      <c r="C87" s="26" t="s">
        <v>19</v>
      </c>
      <c r="F87" s="24" t="str">
        <f>F14</f>
        <v>Obec Cehnice</v>
      </c>
      <c r="I87" s="26" t="s">
        <v>21</v>
      </c>
      <c r="J87" s="46" t="str">
        <f>IF(J14="","",J14)</f>
        <v>23. 5. 2023</v>
      </c>
      <c r="L87" s="29"/>
    </row>
    <row r="88" spans="2:65" s="1" customFormat="1" ht="6.9" customHeight="1" x14ac:dyDescent="0.2">
      <c r="B88" s="29"/>
      <c r="L88" s="29"/>
    </row>
    <row r="89" spans="2:65" s="1" customFormat="1" ht="15.15" customHeight="1" x14ac:dyDescent="0.2">
      <c r="B89" s="29"/>
      <c r="C89" s="26" t="s">
        <v>23</v>
      </c>
      <c r="F89" s="24" t="str">
        <f>E17</f>
        <v>Obec Cehnice</v>
      </c>
      <c r="I89" s="26" t="s">
        <v>28</v>
      </c>
      <c r="J89" s="27" t="str">
        <f>E23</f>
        <v>INVENTE s.r.o.</v>
      </c>
      <c r="L89" s="29"/>
    </row>
    <row r="90" spans="2:65" s="1" customFormat="1" ht="15.15" customHeight="1" x14ac:dyDescent="0.2">
      <c r="B90" s="29"/>
      <c r="C90" s="26" t="s">
        <v>26</v>
      </c>
      <c r="F90" s="24" t="str">
        <f>IF(E20="","",E20)</f>
        <v xml:space="preserve"> </v>
      </c>
      <c r="I90" s="26" t="s">
        <v>31</v>
      </c>
      <c r="J90" s="27" t="str">
        <f>E26</f>
        <v xml:space="preserve"> </v>
      </c>
      <c r="L90" s="29"/>
    </row>
    <row r="91" spans="2:65" s="1" customFormat="1" ht="10.35" customHeight="1" x14ac:dyDescent="0.2">
      <c r="B91" s="29"/>
      <c r="L91" s="29"/>
    </row>
    <row r="92" spans="2:65" s="10" customFormat="1" ht="29.25" customHeight="1" x14ac:dyDescent="0.2">
      <c r="B92" s="108"/>
      <c r="C92" s="109" t="s">
        <v>125</v>
      </c>
      <c r="D92" s="110" t="s">
        <v>53</v>
      </c>
      <c r="E92" s="110" t="s">
        <v>49</v>
      </c>
      <c r="F92" s="110" t="s">
        <v>50</v>
      </c>
      <c r="G92" s="110" t="s">
        <v>126</v>
      </c>
      <c r="H92" s="110" t="s">
        <v>127</v>
      </c>
      <c r="I92" s="110" t="s">
        <v>128</v>
      </c>
      <c r="J92" s="110" t="s">
        <v>113</v>
      </c>
      <c r="K92" s="111" t="s">
        <v>129</v>
      </c>
      <c r="L92" s="108"/>
      <c r="M92" s="52" t="s">
        <v>3</v>
      </c>
      <c r="N92" s="53" t="s">
        <v>38</v>
      </c>
      <c r="O92" s="53" t="s">
        <v>130</v>
      </c>
      <c r="P92" s="53" t="s">
        <v>131</v>
      </c>
      <c r="Q92" s="53" t="s">
        <v>132</v>
      </c>
      <c r="R92" s="53" t="s">
        <v>133</v>
      </c>
      <c r="S92" s="53" t="s">
        <v>134</v>
      </c>
      <c r="T92" s="54" t="s">
        <v>135</v>
      </c>
    </row>
    <row r="93" spans="2:65" s="1" customFormat="1" ht="22.95" customHeight="1" x14ac:dyDescent="0.3">
      <c r="B93" s="29"/>
      <c r="C93" s="57" t="s">
        <v>136</v>
      </c>
      <c r="J93" s="112">
        <f>BK93</f>
        <v>689023.62</v>
      </c>
      <c r="L93" s="29"/>
      <c r="M93" s="55"/>
      <c r="N93" s="47"/>
      <c r="O93" s="47"/>
      <c r="P93" s="113">
        <f>P94</f>
        <v>433.398394</v>
      </c>
      <c r="Q93" s="47"/>
      <c r="R93" s="113">
        <f>R94</f>
        <v>141.47305408</v>
      </c>
      <c r="S93" s="47"/>
      <c r="T93" s="114">
        <f>T94</f>
        <v>295.03249999999997</v>
      </c>
      <c r="AT93" s="17" t="s">
        <v>67</v>
      </c>
      <c r="AU93" s="17" t="s">
        <v>114</v>
      </c>
      <c r="BK93" s="115">
        <f>BK94</f>
        <v>689023.62</v>
      </c>
    </row>
    <row r="94" spans="2:65" s="11" customFormat="1" ht="25.95" customHeight="1" x14ac:dyDescent="0.25">
      <c r="B94" s="116"/>
      <c r="D94" s="117" t="s">
        <v>67</v>
      </c>
      <c r="E94" s="118" t="s">
        <v>137</v>
      </c>
      <c r="F94" s="118" t="s">
        <v>138</v>
      </c>
      <c r="J94" s="119">
        <f>BK94</f>
        <v>689023.62</v>
      </c>
      <c r="L94" s="116"/>
      <c r="M94" s="120"/>
      <c r="P94" s="121">
        <f>P95+P166+P173+P214+P237+P278+P286</f>
        <v>433.398394</v>
      </c>
      <c r="R94" s="121">
        <f>R95+R166+R173+R214+R237+R278+R286</f>
        <v>141.47305408</v>
      </c>
      <c r="T94" s="122">
        <f>T95+T166+T173+T214+T237+T278+T286</f>
        <v>295.03249999999997</v>
      </c>
      <c r="AR94" s="117" t="s">
        <v>75</v>
      </c>
      <c r="AT94" s="123" t="s">
        <v>67</v>
      </c>
      <c r="AU94" s="123" t="s">
        <v>68</v>
      </c>
      <c r="AY94" s="117" t="s">
        <v>139</v>
      </c>
      <c r="BK94" s="124">
        <f>BK95+BK166+BK173+BK214+BK237+BK278+BK286</f>
        <v>689023.62</v>
      </c>
    </row>
    <row r="95" spans="2:65" s="11" customFormat="1" ht="22.95" customHeight="1" x14ac:dyDescent="0.25">
      <c r="B95" s="116"/>
      <c r="D95" s="117" t="s">
        <v>67</v>
      </c>
      <c r="E95" s="125" t="s">
        <v>75</v>
      </c>
      <c r="F95" s="125" t="s">
        <v>140</v>
      </c>
      <c r="J95" s="126">
        <f>BK95</f>
        <v>84180.09</v>
      </c>
      <c r="L95" s="116"/>
      <c r="M95" s="120"/>
      <c r="P95" s="121">
        <f>SUM(P96:P165)</f>
        <v>138.27285000000001</v>
      </c>
      <c r="R95" s="121">
        <f>SUM(R96:R165)</f>
        <v>0</v>
      </c>
      <c r="T95" s="122">
        <f>SUM(T96:T165)</f>
        <v>295.03249999999997</v>
      </c>
      <c r="AR95" s="117" t="s">
        <v>75</v>
      </c>
      <c r="AT95" s="123" t="s">
        <v>67</v>
      </c>
      <c r="AU95" s="123" t="s">
        <v>75</v>
      </c>
      <c r="AY95" s="117" t="s">
        <v>139</v>
      </c>
      <c r="BK95" s="124">
        <f>SUM(BK96:BK165)</f>
        <v>84180.09</v>
      </c>
    </row>
    <row r="96" spans="2:65" s="1" customFormat="1" ht="62.7" customHeight="1" x14ac:dyDescent="0.2">
      <c r="B96" s="127"/>
      <c r="C96" s="128" t="s">
        <v>75</v>
      </c>
      <c r="D96" s="128" t="s">
        <v>141</v>
      </c>
      <c r="E96" s="129" t="s">
        <v>142</v>
      </c>
      <c r="F96" s="130" t="s">
        <v>143</v>
      </c>
      <c r="G96" s="131" t="s">
        <v>144</v>
      </c>
      <c r="H96" s="132">
        <v>51</v>
      </c>
      <c r="I96" s="133">
        <v>79</v>
      </c>
      <c r="J96" s="133">
        <f>ROUND(I96*H96,2)</f>
        <v>4029</v>
      </c>
      <c r="K96" s="130" t="s">
        <v>145</v>
      </c>
      <c r="L96" s="29"/>
      <c r="M96" s="134" t="s">
        <v>3</v>
      </c>
      <c r="N96" s="135" t="s">
        <v>39</v>
      </c>
      <c r="O96" s="136">
        <v>0.27200000000000002</v>
      </c>
      <c r="P96" s="136">
        <f>O96*H96</f>
        <v>13.872000000000002</v>
      </c>
      <c r="Q96" s="136">
        <v>0</v>
      </c>
      <c r="R96" s="136">
        <f>Q96*H96</f>
        <v>0</v>
      </c>
      <c r="S96" s="136">
        <v>0.26</v>
      </c>
      <c r="T96" s="137">
        <f>S96*H96</f>
        <v>13.26</v>
      </c>
      <c r="AR96" s="138" t="s">
        <v>146</v>
      </c>
      <c r="AT96" s="138" t="s">
        <v>141</v>
      </c>
      <c r="AU96" s="138" t="s">
        <v>77</v>
      </c>
      <c r="AY96" s="17" t="s">
        <v>139</v>
      </c>
      <c r="BE96" s="139">
        <f>IF(N96="základní",J96,0)</f>
        <v>4029</v>
      </c>
      <c r="BF96" s="139">
        <f>IF(N96="snížená",J96,0)</f>
        <v>0</v>
      </c>
      <c r="BG96" s="139">
        <f>IF(N96="zákl. přenesená",J96,0)</f>
        <v>0</v>
      </c>
      <c r="BH96" s="139">
        <f>IF(N96="sníž. přenesená",J96,0)</f>
        <v>0</v>
      </c>
      <c r="BI96" s="139">
        <f>IF(N96="nulová",J96,0)</f>
        <v>0</v>
      </c>
      <c r="BJ96" s="17" t="s">
        <v>75</v>
      </c>
      <c r="BK96" s="139">
        <f>ROUND(I96*H96,2)</f>
        <v>4029</v>
      </c>
      <c r="BL96" s="17" t="s">
        <v>146</v>
      </c>
      <c r="BM96" s="138" t="s">
        <v>77</v>
      </c>
    </row>
    <row r="97" spans="2:65" s="1" customFormat="1" x14ac:dyDescent="0.2">
      <c r="B97" s="29"/>
      <c r="D97" s="140" t="s">
        <v>147</v>
      </c>
      <c r="F97" s="141" t="s">
        <v>148</v>
      </c>
      <c r="L97" s="29"/>
      <c r="M97" s="142"/>
      <c r="T97" s="49"/>
      <c r="AT97" s="17" t="s">
        <v>147</v>
      </c>
      <c r="AU97" s="17" t="s">
        <v>77</v>
      </c>
    </row>
    <row r="98" spans="2:65" s="12" customFormat="1" x14ac:dyDescent="0.2">
      <c r="B98" s="143"/>
      <c r="D98" s="144" t="s">
        <v>149</v>
      </c>
      <c r="E98" s="145" t="s">
        <v>3</v>
      </c>
      <c r="F98" s="146" t="s">
        <v>843</v>
      </c>
      <c r="H98" s="147">
        <v>51</v>
      </c>
      <c r="L98" s="143"/>
      <c r="M98" s="148"/>
      <c r="T98" s="149"/>
      <c r="AT98" s="145" t="s">
        <v>149</v>
      </c>
      <c r="AU98" s="145" t="s">
        <v>77</v>
      </c>
      <c r="AV98" s="12" t="s">
        <v>77</v>
      </c>
      <c r="AW98" s="12" t="s">
        <v>30</v>
      </c>
      <c r="AX98" s="12" t="s">
        <v>68</v>
      </c>
      <c r="AY98" s="145" t="s">
        <v>139</v>
      </c>
    </row>
    <row r="99" spans="2:65" s="13" customFormat="1" x14ac:dyDescent="0.2">
      <c r="B99" s="150"/>
      <c r="D99" s="144" t="s">
        <v>149</v>
      </c>
      <c r="E99" s="151" t="s">
        <v>3</v>
      </c>
      <c r="F99" s="152" t="s">
        <v>151</v>
      </c>
      <c r="H99" s="153">
        <v>51</v>
      </c>
      <c r="L99" s="150"/>
      <c r="M99" s="154"/>
      <c r="T99" s="155"/>
      <c r="AT99" s="151" t="s">
        <v>149</v>
      </c>
      <c r="AU99" s="151" t="s">
        <v>77</v>
      </c>
      <c r="AV99" s="13" t="s">
        <v>146</v>
      </c>
      <c r="AW99" s="13" t="s">
        <v>30</v>
      </c>
      <c r="AX99" s="13" t="s">
        <v>75</v>
      </c>
      <c r="AY99" s="151" t="s">
        <v>139</v>
      </c>
    </row>
    <row r="100" spans="2:65" s="1" customFormat="1" ht="66.75" customHeight="1" x14ac:dyDescent="0.2">
      <c r="B100" s="127"/>
      <c r="C100" s="128" t="s">
        <v>77</v>
      </c>
      <c r="D100" s="128" t="s">
        <v>141</v>
      </c>
      <c r="E100" s="129" t="s">
        <v>173</v>
      </c>
      <c r="F100" s="130" t="s">
        <v>174</v>
      </c>
      <c r="G100" s="131" t="s">
        <v>144</v>
      </c>
      <c r="H100" s="132">
        <v>504</v>
      </c>
      <c r="I100" s="133">
        <v>57</v>
      </c>
      <c r="J100" s="133">
        <f>ROUND(I100*H100,2)</f>
        <v>28728</v>
      </c>
      <c r="K100" s="130" t="s">
        <v>145</v>
      </c>
      <c r="L100" s="29"/>
      <c r="M100" s="134" t="s">
        <v>3</v>
      </c>
      <c r="N100" s="135" t="s">
        <v>39</v>
      </c>
      <c r="O100" s="136">
        <v>0.108</v>
      </c>
      <c r="P100" s="136">
        <f>O100*H100</f>
        <v>54.432000000000002</v>
      </c>
      <c r="Q100" s="136">
        <v>0</v>
      </c>
      <c r="R100" s="136">
        <f>Q100*H100</f>
        <v>0</v>
      </c>
      <c r="S100" s="136">
        <v>0.22</v>
      </c>
      <c r="T100" s="137">
        <f>S100*H100</f>
        <v>110.88</v>
      </c>
      <c r="AR100" s="138" t="s">
        <v>146</v>
      </c>
      <c r="AT100" s="138" t="s">
        <v>141</v>
      </c>
      <c r="AU100" s="138" t="s">
        <v>77</v>
      </c>
      <c r="AY100" s="17" t="s">
        <v>139</v>
      </c>
      <c r="BE100" s="139">
        <f>IF(N100="základní",J100,0)</f>
        <v>28728</v>
      </c>
      <c r="BF100" s="139">
        <f>IF(N100="snížená",J100,0)</f>
        <v>0</v>
      </c>
      <c r="BG100" s="139">
        <f>IF(N100="zákl. přenesená",J100,0)</f>
        <v>0</v>
      </c>
      <c r="BH100" s="139">
        <f>IF(N100="sníž. přenesená",J100,0)</f>
        <v>0</v>
      </c>
      <c r="BI100" s="139">
        <f>IF(N100="nulová",J100,0)</f>
        <v>0</v>
      </c>
      <c r="BJ100" s="17" t="s">
        <v>75</v>
      </c>
      <c r="BK100" s="139">
        <f>ROUND(I100*H100,2)</f>
        <v>28728</v>
      </c>
      <c r="BL100" s="17" t="s">
        <v>146</v>
      </c>
      <c r="BM100" s="138" t="s">
        <v>146</v>
      </c>
    </row>
    <row r="101" spans="2:65" s="1" customFormat="1" x14ac:dyDescent="0.2">
      <c r="B101" s="29"/>
      <c r="D101" s="140" t="s">
        <v>147</v>
      </c>
      <c r="F101" s="141" t="s">
        <v>176</v>
      </c>
      <c r="L101" s="29"/>
      <c r="M101" s="142"/>
      <c r="T101" s="49"/>
      <c r="AT101" s="17" t="s">
        <v>147</v>
      </c>
      <c r="AU101" s="17" t="s">
        <v>77</v>
      </c>
    </row>
    <row r="102" spans="2:65" s="12" customFormat="1" x14ac:dyDescent="0.2">
      <c r="B102" s="143"/>
      <c r="D102" s="144" t="s">
        <v>149</v>
      </c>
      <c r="E102" s="145" t="s">
        <v>3</v>
      </c>
      <c r="F102" s="146" t="s">
        <v>844</v>
      </c>
      <c r="H102" s="147">
        <v>504</v>
      </c>
      <c r="L102" s="143"/>
      <c r="M102" s="148"/>
      <c r="T102" s="149"/>
      <c r="AT102" s="145" t="s">
        <v>149</v>
      </c>
      <c r="AU102" s="145" t="s">
        <v>77</v>
      </c>
      <c r="AV102" s="12" t="s">
        <v>77</v>
      </c>
      <c r="AW102" s="12" t="s">
        <v>30</v>
      </c>
      <c r="AX102" s="12" t="s">
        <v>68</v>
      </c>
      <c r="AY102" s="145" t="s">
        <v>139</v>
      </c>
    </row>
    <row r="103" spans="2:65" s="13" customFormat="1" x14ac:dyDescent="0.2">
      <c r="B103" s="150"/>
      <c r="D103" s="144" t="s">
        <v>149</v>
      </c>
      <c r="E103" s="151" t="s">
        <v>3</v>
      </c>
      <c r="F103" s="152" t="s">
        <v>151</v>
      </c>
      <c r="H103" s="153">
        <v>504</v>
      </c>
      <c r="L103" s="150"/>
      <c r="M103" s="154"/>
      <c r="T103" s="155"/>
      <c r="AT103" s="151" t="s">
        <v>149</v>
      </c>
      <c r="AU103" s="151" t="s">
        <v>77</v>
      </c>
      <c r="AV103" s="13" t="s">
        <v>146</v>
      </c>
      <c r="AW103" s="13" t="s">
        <v>30</v>
      </c>
      <c r="AX103" s="13" t="s">
        <v>75</v>
      </c>
      <c r="AY103" s="151" t="s">
        <v>139</v>
      </c>
    </row>
    <row r="104" spans="2:65" s="1" customFormat="1" ht="66.75" customHeight="1" x14ac:dyDescent="0.2">
      <c r="B104" s="127"/>
      <c r="C104" s="128" t="s">
        <v>157</v>
      </c>
      <c r="D104" s="128" t="s">
        <v>141</v>
      </c>
      <c r="E104" s="129" t="s">
        <v>845</v>
      </c>
      <c r="F104" s="130" t="s">
        <v>846</v>
      </c>
      <c r="G104" s="131" t="s">
        <v>144</v>
      </c>
      <c r="H104" s="132">
        <v>555</v>
      </c>
      <c r="I104" s="133">
        <v>34</v>
      </c>
      <c r="J104" s="133">
        <f>ROUND(I104*H104,2)</f>
        <v>18870</v>
      </c>
      <c r="K104" s="130" t="s">
        <v>145</v>
      </c>
      <c r="L104" s="29"/>
      <c r="M104" s="134" t="s">
        <v>3</v>
      </c>
      <c r="N104" s="135" t="s">
        <v>39</v>
      </c>
      <c r="O104" s="136">
        <v>7.2999999999999995E-2</v>
      </c>
      <c r="P104" s="136">
        <f>O104*H104</f>
        <v>40.515000000000001</v>
      </c>
      <c r="Q104" s="136">
        <v>0</v>
      </c>
      <c r="R104" s="136">
        <f>Q104*H104</f>
        <v>0</v>
      </c>
      <c r="S104" s="136">
        <v>0.28999999999999998</v>
      </c>
      <c r="T104" s="137">
        <f>S104*H104</f>
        <v>160.94999999999999</v>
      </c>
      <c r="AR104" s="138" t="s">
        <v>146</v>
      </c>
      <c r="AT104" s="138" t="s">
        <v>141</v>
      </c>
      <c r="AU104" s="138" t="s">
        <v>77</v>
      </c>
      <c r="AY104" s="17" t="s">
        <v>139</v>
      </c>
      <c r="BE104" s="139">
        <f>IF(N104="základní",J104,0)</f>
        <v>18870</v>
      </c>
      <c r="BF104" s="139">
        <f>IF(N104="snížená",J104,0)</f>
        <v>0</v>
      </c>
      <c r="BG104" s="139">
        <f>IF(N104="zákl. přenesená",J104,0)</f>
        <v>0</v>
      </c>
      <c r="BH104" s="139">
        <f>IF(N104="sníž. přenesená",J104,0)</f>
        <v>0</v>
      </c>
      <c r="BI104" s="139">
        <f>IF(N104="nulová",J104,0)</f>
        <v>0</v>
      </c>
      <c r="BJ104" s="17" t="s">
        <v>75</v>
      </c>
      <c r="BK104" s="139">
        <f>ROUND(I104*H104,2)</f>
        <v>18870</v>
      </c>
      <c r="BL104" s="17" t="s">
        <v>146</v>
      </c>
      <c r="BM104" s="138" t="s">
        <v>160</v>
      </c>
    </row>
    <row r="105" spans="2:65" s="1" customFormat="1" x14ac:dyDescent="0.2">
      <c r="B105" s="29"/>
      <c r="D105" s="140" t="s">
        <v>147</v>
      </c>
      <c r="F105" s="141" t="s">
        <v>847</v>
      </c>
      <c r="L105" s="29"/>
      <c r="M105" s="142"/>
      <c r="T105" s="49"/>
      <c r="AT105" s="17" t="s">
        <v>147</v>
      </c>
      <c r="AU105" s="17" t="s">
        <v>77</v>
      </c>
    </row>
    <row r="106" spans="2:65" s="12" customFormat="1" x14ac:dyDescent="0.2">
      <c r="B106" s="143"/>
      <c r="D106" s="144" t="s">
        <v>149</v>
      </c>
      <c r="E106" s="145" t="s">
        <v>3</v>
      </c>
      <c r="F106" s="146" t="s">
        <v>848</v>
      </c>
      <c r="H106" s="147">
        <v>51</v>
      </c>
      <c r="L106" s="143"/>
      <c r="M106" s="148"/>
      <c r="T106" s="149"/>
      <c r="AT106" s="145" t="s">
        <v>149</v>
      </c>
      <c r="AU106" s="145" t="s">
        <v>77</v>
      </c>
      <c r="AV106" s="12" t="s">
        <v>77</v>
      </c>
      <c r="AW106" s="12" t="s">
        <v>30</v>
      </c>
      <c r="AX106" s="12" t="s">
        <v>68</v>
      </c>
      <c r="AY106" s="145" t="s">
        <v>139</v>
      </c>
    </row>
    <row r="107" spans="2:65" s="12" customFormat="1" x14ac:dyDescent="0.2">
      <c r="B107" s="143"/>
      <c r="D107" s="144" t="s">
        <v>149</v>
      </c>
      <c r="E107" s="145" t="s">
        <v>3</v>
      </c>
      <c r="F107" s="146" t="s">
        <v>844</v>
      </c>
      <c r="H107" s="147">
        <v>504</v>
      </c>
      <c r="L107" s="143"/>
      <c r="M107" s="148"/>
      <c r="T107" s="149"/>
      <c r="AT107" s="145" t="s">
        <v>149</v>
      </c>
      <c r="AU107" s="145" t="s">
        <v>77</v>
      </c>
      <c r="AV107" s="12" t="s">
        <v>77</v>
      </c>
      <c r="AW107" s="12" t="s">
        <v>30</v>
      </c>
      <c r="AX107" s="12" t="s">
        <v>68</v>
      </c>
      <c r="AY107" s="145" t="s">
        <v>139</v>
      </c>
    </row>
    <row r="108" spans="2:65" s="13" customFormat="1" x14ac:dyDescent="0.2">
      <c r="B108" s="150"/>
      <c r="D108" s="144" t="s">
        <v>149</v>
      </c>
      <c r="E108" s="151" t="s">
        <v>3</v>
      </c>
      <c r="F108" s="152" t="s">
        <v>151</v>
      </c>
      <c r="H108" s="153">
        <v>555</v>
      </c>
      <c r="L108" s="150"/>
      <c r="M108" s="154"/>
      <c r="T108" s="155"/>
      <c r="AT108" s="151" t="s">
        <v>149</v>
      </c>
      <c r="AU108" s="151" t="s">
        <v>77</v>
      </c>
      <c r="AV108" s="13" t="s">
        <v>146</v>
      </c>
      <c r="AW108" s="13" t="s">
        <v>30</v>
      </c>
      <c r="AX108" s="13" t="s">
        <v>75</v>
      </c>
      <c r="AY108" s="151" t="s">
        <v>139</v>
      </c>
    </row>
    <row r="109" spans="2:65" s="1" customFormat="1" ht="49.2" customHeight="1" x14ac:dyDescent="0.2">
      <c r="B109" s="127"/>
      <c r="C109" s="128" t="s">
        <v>146</v>
      </c>
      <c r="D109" s="128" t="s">
        <v>141</v>
      </c>
      <c r="E109" s="129" t="s">
        <v>178</v>
      </c>
      <c r="F109" s="130" t="s">
        <v>179</v>
      </c>
      <c r="G109" s="131" t="s">
        <v>180</v>
      </c>
      <c r="H109" s="132">
        <v>48.5</v>
      </c>
      <c r="I109" s="133">
        <v>58</v>
      </c>
      <c r="J109" s="133">
        <f>ROUND(I109*H109,2)</f>
        <v>2813</v>
      </c>
      <c r="K109" s="130" t="s">
        <v>145</v>
      </c>
      <c r="L109" s="29"/>
      <c r="M109" s="134" t="s">
        <v>3</v>
      </c>
      <c r="N109" s="135" t="s">
        <v>39</v>
      </c>
      <c r="O109" s="136">
        <v>0.13300000000000001</v>
      </c>
      <c r="P109" s="136">
        <f>O109*H109</f>
        <v>6.4504999999999999</v>
      </c>
      <c r="Q109" s="136">
        <v>0</v>
      </c>
      <c r="R109" s="136">
        <f>Q109*H109</f>
        <v>0</v>
      </c>
      <c r="S109" s="136">
        <v>0.20499999999999999</v>
      </c>
      <c r="T109" s="137">
        <f>S109*H109</f>
        <v>9.942499999999999</v>
      </c>
      <c r="AR109" s="138" t="s">
        <v>146</v>
      </c>
      <c r="AT109" s="138" t="s">
        <v>141</v>
      </c>
      <c r="AU109" s="138" t="s">
        <v>77</v>
      </c>
      <c r="AY109" s="17" t="s">
        <v>139</v>
      </c>
      <c r="BE109" s="139">
        <f>IF(N109="základní",J109,0)</f>
        <v>2813</v>
      </c>
      <c r="BF109" s="139">
        <f>IF(N109="snížená",J109,0)</f>
        <v>0</v>
      </c>
      <c r="BG109" s="139">
        <f>IF(N109="zákl. přenesená",J109,0)</f>
        <v>0</v>
      </c>
      <c r="BH109" s="139">
        <f>IF(N109="sníž. přenesená",J109,0)</f>
        <v>0</v>
      </c>
      <c r="BI109" s="139">
        <f>IF(N109="nulová",J109,0)</f>
        <v>0</v>
      </c>
      <c r="BJ109" s="17" t="s">
        <v>75</v>
      </c>
      <c r="BK109" s="139">
        <f>ROUND(I109*H109,2)</f>
        <v>2813</v>
      </c>
      <c r="BL109" s="17" t="s">
        <v>146</v>
      </c>
      <c r="BM109" s="138" t="s">
        <v>165</v>
      </c>
    </row>
    <row r="110" spans="2:65" s="1" customFormat="1" x14ac:dyDescent="0.2">
      <c r="B110" s="29"/>
      <c r="D110" s="140" t="s">
        <v>147</v>
      </c>
      <c r="F110" s="141" t="s">
        <v>182</v>
      </c>
      <c r="L110" s="29"/>
      <c r="M110" s="142"/>
      <c r="T110" s="49"/>
      <c r="AT110" s="17" t="s">
        <v>147</v>
      </c>
      <c r="AU110" s="17" t="s">
        <v>77</v>
      </c>
    </row>
    <row r="111" spans="2:65" s="12" customFormat="1" x14ac:dyDescent="0.2">
      <c r="B111" s="143"/>
      <c r="D111" s="144" t="s">
        <v>149</v>
      </c>
      <c r="E111" s="145" t="s">
        <v>3</v>
      </c>
      <c r="F111" s="146" t="s">
        <v>849</v>
      </c>
      <c r="H111" s="147"/>
      <c r="L111" s="143"/>
      <c r="M111" s="148"/>
      <c r="T111" s="149"/>
      <c r="AT111" s="145" t="s">
        <v>149</v>
      </c>
      <c r="AU111" s="145" t="s">
        <v>77</v>
      </c>
      <c r="AV111" s="12" t="s">
        <v>77</v>
      </c>
      <c r="AW111" s="12" t="s">
        <v>30</v>
      </c>
      <c r="AX111" s="12" t="s">
        <v>68</v>
      </c>
      <c r="AY111" s="145" t="s">
        <v>139</v>
      </c>
    </row>
    <row r="112" spans="2:65" s="13" customFormat="1" x14ac:dyDescent="0.2">
      <c r="B112" s="150"/>
      <c r="D112" s="144" t="s">
        <v>149</v>
      </c>
      <c r="E112" s="151" t="s">
        <v>3</v>
      </c>
      <c r="F112" s="152" t="s">
        <v>151</v>
      </c>
      <c r="H112" s="153"/>
      <c r="L112" s="150"/>
      <c r="M112" s="154"/>
      <c r="T112" s="155"/>
      <c r="AT112" s="151" t="s">
        <v>149</v>
      </c>
      <c r="AU112" s="151" t="s">
        <v>77</v>
      </c>
      <c r="AV112" s="13" t="s">
        <v>146</v>
      </c>
      <c r="AW112" s="13" t="s">
        <v>30</v>
      </c>
      <c r="AX112" s="13" t="s">
        <v>75</v>
      </c>
      <c r="AY112" s="151" t="s">
        <v>139</v>
      </c>
    </row>
    <row r="113" spans="2:65" s="1" customFormat="1" ht="33" customHeight="1" x14ac:dyDescent="0.2">
      <c r="B113" s="127"/>
      <c r="C113" s="128" t="s">
        <v>167</v>
      </c>
      <c r="D113" s="128" t="s">
        <v>141</v>
      </c>
      <c r="E113" s="129" t="s">
        <v>193</v>
      </c>
      <c r="F113" s="130" t="s">
        <v>194</v>
      </c>
      <c r="G113" s="131" t="s">
        <v>195</v>
      </c>
      <c r="H113" s="132">
        <v>51.960000000000008</v>
      </c>
      <c r="I113" s="133">
        <v>125</v>
      </c>
      <c r="J113" s="133">
        <f>ROUND(I113*H113,2)</f>
        <v>6495</v>
      </c>
      <c r="K113" s="130" t="s">
        <v>145</v>
      </c>
      <c r="L113" s="29"/>
      <c r="M113" s="134" t="s">
        <v>3</v>
      </c>
      <c r="N113" s="135" t="s">
        <v>39</v>
      </c>
      <c r="O113" s="136">
        <v>0.21199999999999999</v>
      </c>
      <c r="P113" s="136">
        <f>O113*H113</f>
        <v>11.015520000000002</v>
      </c>
      <c r="Q113" s="136">
        <v>0</v>
      </c>
      <c r="R113" s="136">
        <f>Q113*H113</f>
        <v>0</v>
      </c>
      <c r="S113" s="136">
        <v>0</v>
      </c>
      <c r="T113" s="137">
        <f>S113*H113</f>
        <v>0</v>
      </c>
      <c r="AR113" s="138" t="s">
        <v>146</v>
      </c>
      <c r="AT113" s="138" t="s">
        <v>141</v>
      </c>
      <c r="AU113" s="138" t="s">
        <v>77</v>
      </c>
      <c r="AY113" s="17" t="s">
        <v>139</v>
      </c>
      <c r="BE113" s="139">
        <f>IF(N113="základní",J113,0)</f>
        <v>6495</v>
      </c>
      <c r="BF113" s="139">
        <f>IF(N113="snížená",J113,0)</f>
        <v>0</v>
      </c>
      <c r="BG113" s="139">
        <f>IF(N113="zákl. přenesená",J113,0)</f>
        <v>0</v>
      </c>
      <c r="BH113" s="139">
        <f>IF(N113="sníž. přenesená",J113,0)</f>
        <v>0</v>
      </c>
      <c r="BI113" s="139">
        <f>IF(N113="nulová",J113,0)</f>
        <v>0</v>
      </c>
      <c r="BJ113" s="17" t="s">
        <v>75</v>
      </c>
      <c r="BK113" s="139">
        <f>ROUND(I113*H113,2)</f>
        <v>6495</v>
      </c>
      <c r="BL113" s="17" t="s">
        <v>146</v>
      </c>
      <c r="BM113" s="138" t="s">
        <v>181</v>
      </c>
    </row>
    <row r="114" spans="2:65" s="1" customFormat="1" x14ac:dyDescent="0.2">
      <c r="B114" s="29"/>
      <c r="D114" s="140" t="s">
        <v>147</v>
      </c>
      <c r="F114" s="141" t="s">
        <v>197</v>
      </c>
      <c r="L114" s="29"/>
      <c r="M114" s="142"/>
      <c r="T114" s="49"/>
      <c r="AT114" s="17" t="s">
        <v>147</v>
      </c>
      <c r="AU114" s="17" t="s">
        <v>77</v>
      </c>
    </row>
    <row r="115" spans="2:65" s="12" customFormat="1" ht="20.399999999999999" x14ac:dyDescent="0.2">
      <c r="B115" s="143"/>
      <c r="D115" s="144" t="s">
        <v>149</v>
      </c>
      <c r="E115" s="145" t="s">
        <v>3</v>
      </c>
      <c r="F115" s="146" t="s">
        <v>850</v>
      </c>
      <c r="H115" s="147">
        <v>73.260000000000005</v>
      </c>
      <c r="L115" s="143"/>
      <c r="M115" s="148"/>
      <c r="T115" s="149"/>
      <c r="AT115" s="145" t="s">
        <v>149</v>
      </c>
      <c r="AU115" s="145" t="s">
        <v>77</v>
      </c>
      <c r="AV115" s="12" t="s">
        <v>77</v>
      </c>
      <c r="AW115" s="12" t="s">
        <v>30</v>
      </c>
      <c r="AX115" s="12" t="s">
        <v>75</v>
      </c>
      <c r="AY115" s="145" t="s">
        <v>139</v>
      </c>
    </row>
    <row r="116" spans="2:65" s="1" customFormat="1" ht="44.25" customHeight="1" x14ac:dyDescent="0.2">
      <c r="B116" s="127"/>
      <c r="C116" s="128" t="s">
        <v>160</v>
      </c>
      <c r="D116" s="128" t="s">
        <v>141</v>
      </c>
      <c r="E116" s="129" t="s">
        <v>851</v>
      </c>
      <c r="F116" s="130" t="s">
        <v>852</v>
      </c>
      <c r="G116" s="131" t="s">
        <v>195</v>
      </c>
      <c r="H116" s="132">
        <v>0</v>
      </c>
      <c r="I116" s="133">
        <v>1096</v>
      </c>
      <c r="J116" s="133">
        <f>ROUND(I116*H116,2)</f>
        <v>0</v>
      </c>
      <c r="K116" s="130" t="s">
        <v>145</v>
      </c>
      <c r="L116" s="29"/>
      <c r="M116" s="134" t="s">
        <v>3</v>
      </c>
      <c r="N116" s="135" t="s">
        <v>39</v>
      </c>
      <c r="O116" s="136">
        <v>2.2599999999999998</v>
      </c>
      <c r="P116" s="136">
        <f>O116*H116</f>
        <v>0</v>
      </c>
      <c r="Q116" s="136">
        <v>0</v>
      </c>
      <c r="R116" s="136">
        <f>Q116*H116</f>
        <v>0</v>
      </c>
      <c r="S116" s="136">
        <v>0</v>
      </c>
      <c r="T116" s="137">
        <f>S116*H116</f>
        <v>0</v>
      </c>
      <c r="AR116" s="138" t="s">
        <v>146</v>
      </c>
      <c r="AT116" s="138" t="s">
        <v>141</v>
      </c>
      <c r="AU116" s="138" t="s">
        <v>77</v>
      </c>
      <c r="AY116" s="17" t="s">
        <v>139</v>
      </c>
      <c r="BE116" s="139">
        <f>IF(N116="základní",J116,0)</f>
        <v>0</v>
      </c>
      <c r="BF116" s="139">
        <f>IF(N116="snížená",J116,0)</f>
        <v>0</v>
      </c>
      <c r="BG116" s="139">
        <f>IF(N116="zákl. přenesená",J116,0)</f>
        <v>0</v>
      </c>
      <c r="BH116" s="139">
        <f>IF(N116="sníž. přenesená",J116,0)</f>
        <v>0</v>
      </c>
      <c r="BI116" s="139">
        <f>IF(N116="nulová",J116,0)</f>
        <v>0</v>
      </c>
      <c r="BJ116" s="17" t="s">
        <v>75</v>
      </c>
      <c r="BK116" s="139">
        <f>ROUND(I116*H116,2)</f>
        <v>0</v>
      </c>
      <c r="BL116" s="17" t="s">
        <v>146</v>
      </c>
      <c r="BM116" s="138" t="s">
        <v>853</v>
      </c>
    </row>
    <row r="117" spans="2:65" s="1" customFormat="1" x14ac:dyDescent="0.2">
      <c r="B117" s="29"/>
      <c r="D117" s="140" t="s">
        <v>147</v>
      </c>
      <c r="F117" s="141" t="s">
        <v>854</v>
      </c>
      <c r="L117" s="29"/>
      <c r="M117" s="142"/>
      <c r="T117" s="49"/>
      <c r="AT117" s="17" t="s">
        <v>147</v>
      </c>
      <c r="AU117" s="17" t="s">
        <v>77</v>
      </c>
    </row>
    <row r="118" spans="2:65" s="12" customFormat="1" x14ac:dyDescent="0.2">
      <c r="B118" s="143"/>
      <c r="D118" s="144" t="s">
        <v>149</v>
      </c>
      <c r="E118" s="145" t="s">
        <v>3</v>
      </c>
      <c r="F118" s="146" t="s">
        <v>855</v>
      </c>
      <c r="H118" s="147"/>
      <c r="L118" s="143"/>
      <c r="M118" s="148"/>
      <c r="T118" s="149"/>
      <c r="AT118" s="145" t="s">
        <v>149</v>
      </c>
      <c r="AU118" s="145" t="s">
        <v>77</v>
      </c>
      <c r="AV118" s="12" t="s">
        <v>77</v>
      </c>
      <c r="AW118" s="12" t="s">
        <v>30</v>
      </c>
      <c r="AX118" s="12" t="s">
        <v>75</v>
      </c>
      <c r="AY118" s="145" t="s">
        <v>139</v>
      </c>
    </row>
    <row r="119" spans="2:65" s="1" customFormat="1" ht="44.25" customHeight="1" x14ac:dyDescent="0.2">
      <c r="B119" s="127"/>
      <c r="C119" s="128" t="s">
        <v>177</v>
      </c>
      <c r="D119" s="128" t="s">
        <v>141</v>
      </c>
      <c r="E119" s="129" t="s">
        <v>856</v>
      </c>
      <c r="F119" s="130" t="s">
        <v>857</v>
      </c>
      <c r="G119" s="131" t="s">
        <v>144</v>
      </c>
      <c r="H119" s="132">
        <v>0</v>
      </c>
      <c r="I119" s="133">
        <v>179</v>
      </c>
      <c r="J119" s="133">
        <f>ROUND(I119*H119,2)</f>
        <v>0</v>
      </c>
      <c r="K119" s="130" t="s">
        <v>145</v>
      </c>
      <c r="L119" s="29"/>
      <c r="M119" s="134" t="s">
        <v>3</v>
      </c>
      <c r="N119" s="135" t="s">
        <v>39</v>
      </c>
      <c r="O119" s="136">
        <v>0.44600000000000001</v>
      </c>
      <c r="P119" s="136">
        <f>O119*H119</f>
        <v>0</v>
      </c>
      <c r="Q119" s="136">
        <v>3.0000000000000001E-3</v>
      </c>
      <c r="R119" s="136">
        <f>Q119*H119</f>
        <v>0</v>
      </c>
      <c r="S119" s="136">
        <v>0</v>
      </c>
      <c r="T119" s="137">
        <f>S119*H119</f>
        <v>0</v>
      </c>
      <c r="AR119" s="138" t="s">
        <v>146</v>
      </c>
      <c r="AT119" s="138" t="s">
        <v>141</v>
      </c>
      <c r="AU119" s="138" t="s">
        <v>77</v>
      </c>
      <c r="AY119" s="17" t="s">
        <v>139</v>
      </c>
      <c r="BE119" s="139">
        <f>IF(N119="základní",J119,0)</f>
        <v>0</v>
      </c>
      <c r="BF119" s="139">
        <f>IF(N119="snížená",J119,0)</f>
        <v>0</v>
      </c>
      <c r="BG119" s="139">
        <f>IF(N119="zákl. přenesená",J119,0)</f>
        <v>0</v>
      </c>
      <c r="BH119" s="139">
        <f>IF(N119="sníž. přenesená",J119,0)</f>
        <v>0</v>
      </c>
      <c r="BI119" s="139">
        <f>IF(N119="nulová",J119,0)</f>
        <v>0</v>
      </c>
      <c r="BJ119" s="17" t="s">
        <v>75</v>
      </c>
      <c r="BK119" s="139">
        <f>ROUND(I119*H119,2)</f>
        <v>0</v>
      </c>
      <c r="BL119" s="17" t="s">
        <v>146</v>
      </c>
      <c r="BM119" s="138" t="s">
        <v>858</v>
      </c>
    </row>
    <row r="120" spans="2:65" s="1" customFormat="1" x14ac:dyDescent="0.2">
      <c r="B120" s="29"/>
      <c r="D120" s="140" t="s">
        <v>147</v>
      </c>
      <c r="F120" s="141" t="s">
        <v>859</v>
      </c>
      <c r="L120" s="29"/>
      <c r="M120" s="142"/>
      <c r="T120" s="49"/>
      <c r="AT120" s="17" t="s">
        <v>147</v>
      </c>
      <c r="AU120" s="17" t="s">
        <v>77</v>
      </c>
    </row>
    <row r="121" spans="2:65" s="12" customFormat="1" x14ac:dyDescent="0.2">
      <c r="B121" s="143"/>
      <c r="D121" s="144" t="s">
        <v>149</v>
      </c>
      <c r="E121" s="145" t="s">
        <v>3</v>
      </c>
      <c r="F121" s="146" t="s">
        <v>860</v>
      </c>
      <c r="H121" s="147"/>
      <c r="L121" s="143"/>
      <c r="M121" s="148"/>
      <c r="T121" s="149"/>
      <c r="AT121" s="145" t="s">
        <v>149</v>
      </c>
      <c r="AU121" s="145" t="s">
        <v>77</v>
      </c>
      <c r="AV121" s="12" t="s">
        <v>77</v>
      </c>
      <c r="AW121" s="12" t="s">
        <v>30</v>
      </c>
      <c r="AX121" s="12" t="s">
        <v>75</v>
      </c>
      <c r="AY121" s="145" t="s">
        <v>139</v>
      </c>
    </row>
    <row r="122" spans="2:65" s="1" customFormat="1" ht="49.2" customHeight="1" x14ac:dyDescent="0.2">
      <c r="B122" s="127"/>
      <c r="C122" s="128" t="s">
        <v>165</v>
      </c>
      <c r="D122" s="128" t="s">
        <v>141</v>
      </c>
      <c r="E122" s="129" t="s">
        <v>861</v>
      </c>
      <c r="F122" s="130" t="s">
        <v>862</v>
      </c>
      <c r="G122" s="131" t="s">
        <v>144</v>
      </c>
      <c r="H122" s="132">
        <v>0</v>
      </c>
      <c r="I122" s="133">
        <v>90</v>
      </c>
      <c r="J122" s="133">
        <f>ROUND(I122*H122,2)</f>
        <v>0</v>
      </c>
      <c r="K122" s="130" t="s">
        <v>145</v>
      </c>
      <c r="L122" s="29"/>
      <c r="M122" s="134" t="s">
        <v>3</v>
      </c>
      <c r="N122" s="135" t="s">
        <v>39</v>
      </c>
      <c r="O122" s="136">
        <v>0.31</v>
      </c>
      <c r="P122" s="136">
        <f>O122*H122</f>
        <v>0</v>
      </c>
      <c r="Q122" s="136">
        <v>0</v>
      </c>
      <c r="R122" s="136">
        <f>Q122*H122</f>
        <v>0</v>
      </c>
      <c r="S122" s="136">
        <v>0</v>
      </c>
      <c r="T122" s="137">
        <f>S122*H122</f>
        <v>0</v>
      </c>
      <c r="AR122" s="138" t="s">
        <v>146</v>
      </c>
      <c r="AT122" s="138" t="s">
        <v>141</v>
      </c>
      <c r="AU122" s="138" t="s">
        <v>77</v>
      </c>
      <c r="AY122" s="17" t="s">
        <v>139</v>
      </c>
      <c r="BE122" s="139">
        <f>IF(N122="základní",J122,0)</f>
        <v>0</v>
      </c>
      <c r="BF122" s="139">
        <f>IF(N122="snížená",J122,0)</f>
        <v>0</v>
      </c>
      <c r="BG122" s="139">
        <f>IF(N122="zákl. přenesená",J122,0)</f>
        <v>0</v>
      </c>
      <c r="BH122" s="139">
        <f>IF(N122="sníž. přenesená",J122,0)</f>
        <v>0</v>
      </c>
      <c r="BI122" s="139">
        <f>IF(N122="nulová",J122,0)</f>
        <v>0</v>
      </c>
      <c r="BJ122" s="17" t="s">
        <v>75</v>
      </c>
      <c r="BK122" s="139">
        <f>ROUND(I122*H122,2)</f>
        <v>0</v>
      </c>
      <c r="BL122" s="17" t="s">
        <v>146</v>
      </c>
      <c r="BM122" s="138" t="s">
        <v>863</v>
      </c>
    </row>
    <row r="123" spans="2:65" s="1" customFormat="1" x14ac:dyDescent="0.2">
      <c r="B123" s="29"/>
      <c r="D123" s="140" t="s">
        <v>147</v>
      </c>
      <c r="F123" s="141" t="s">
        <v>864</v>
      </c>
      <c r="L123" s="29"/>
      <c r="M123" s="142"/>
      <c r="T123" s="49"/>
      <c r="AT123" s="17" t="s">
        <v>147</v>
      </c>
      <c r="AU123" s="17" t="s">
        <v>77</v>
      </c>
    </row>
    <row r="124" spans="2:65" s="1" customFormat="1" ht="62.7" customHeight="1" x14ac:dyDescent="0.2">
      <c r="B124" s="127"/>
      <c r="C124" s="128" t="s">
        <v>192</v>
      </c>
      <c r="D124" s="128" t="s">
        <v>141</v>
      </c>
      <c r="E124" s="129" t="s">
        <v>865</v>
      </c>
      <c r="F124" s="130" t="s">
        <v>866</v>
      </c>
      <c r="G124" s="131" t="s">
        <v>195</v>
      </c>
      <c r="H124" s="132">
        <v>0</v>
      </c>
      <c r="I124" s="133">
        <v>38</v>
      </c>
      <c r="J124" s="133">
        <f>ROUND(I124*H124,2)</f>
        <v>0</v>
      </c>
      <c r="K124" s="130" t="s">
        <v>145</v>
      </c>
      <c r="L124" s="29"/>
      <c r="M124" s="134" t="s">
        <v>3</v>
      </c>
      <c r="N124" s="135" t="s">
        <v>39</v>
      </c>
      <c r="O124" s="136">
        <v>7.0000000000000007E-2</v>
      </c>
      <c r="P124" s="136">
        <f>O124*H124</f>
        <v>0</v>
      </c>
      <c r="Q124" s="136">
        <v>0</v>
      </c>
      <c r="R124" s="136">
        <f>Q124*H124</f>
        <v>0</v>
      </c>
      <c r="S124" s="136">
        <v>0</v>
      </c>
      <c r="T124" s="137">
        <f>S124*H124</f>
        <v>0</v>
      </c>
      <c r="AR124" s="138" t="s">
        <v>146</v>
      </c>
      <c r="AT124" s="138" t="s">
        <v>141</v>
      </c>
      <c r="AU124" s="138" t="s">
        <v>77</v>
      </c>
      <c r="AY124" s="17" t="s">
        <v>139</v>
      </c>
      <c r="BE124" s="139">
        <f>IF(N124="základní",J124,0)</f>
        <v>0</v>
      </c>
      <c r="BF124" s="139">
        <f>IF(N124="snížená",J124,0)</f>
        <v>0</v>
      </c>
      <c r="BG124" s="139">
        <f>IF(N124="zákl. přenesená",J124,0)</f>
        <v>0</v>
      </c>
      <c r="BH124" s="139">
        <f>IF(N124="sníž. přenesená",J124,0)</f>
        <v>0</v>
      </c>
      <c r="BI124" s="139">
        <f>IF(N124="nulová",J124,0)</f>
        <v>0</v>
      </c>
      <c r="BJ124" s="17" t="s">
        <v>75</v>
      </c>
      <c r="BK124" s="139">
        <f>ROUND(I124*H124,2)</f>
        <v>0</v>
      </c>
      <c r="BL124" s="17" t="s">
        <v>146</v>
      </c>
      <c r="BM124" s="138" t="s">
        <v>867</v>
      </c>
    </row>
    <row r="125" spans="2:65" s="1" customFormat="1" x14ac:dyDescent="0.2">
      <c r="B125" s="29"/>
      <c r="D125" s="140" t="s">
        <v>147</v>
      </c>
      <c r="F125" s="141" t="s">
        <v>868</v>
      </c>
      <c r="L125" s="29"/>
      <c r="M125" s="142"/>
      <c r="T125" s="49"/>
      <c r="AT125" s="17" t="s">
        <v>147</v>
      </c>
      <c r="AU125" s="17" t="s">
        <v>77</v>
      </c>
    </row>
    <row r="126" spans="2:65" s="12" customFormat="1" x14ac:dyDescent="0.2">
      <c r="B126" s="143"/>
      <c r="D126" s="144" t="s">
        <v>149</v>
      </c>
      <c r="E126" s="145" t="s">
        <v>3</v>
      </c>
      <c r="F126" s="146" t="s">
        <v>869</v>
      </c>
      <c r="H126" s="147"/>
      <c r="L126" s="143"/>
      <c r="M126" s="148"/>
      <c r="T126" s="149"/>
      <c r="AT126" s="145" t="s">
        <v>149</v>
      </c>
      <c r="AU126" s="145" t="s">
        <v>77</v>
      </c>
      <c r="AV126" s="12" t="s">
        <v>77</v>
      </c>
      <c r="AW126" s="12" t="s">
        <v>30</v>
      </c>
      <c r="AX126" s="12" t="s">
        <v>75</v>
      </c>
      <c r="AY126" s="145" t="s">
        <v>139</v>
      </c>
    </row>
    <row r="127" spans="2:65" s="1" customFormat="1" ht="62.7" customHeight="1" x14ac:dyDescent="0.2">
      <c r="B127" s="127"/>
      <c r="C127" s="128" t="s">
        <v>170</v>
      </c>
      <c r="D127" s="128" t="s">
        <v>141</v>
      </c>
      <c r="E127" s="129" t="s">
        <v>240</v>
      </c>
      <c r="F127" s="130" t="s">
        <v>241</v>
      </c>
      <c r="G127" s="131" t="s">
        <v>195</v>
      </c>
      <c r="H127" s="132">
        <v>54.120000000000005</v>
      </c>
      <c r="I127" s="133">
        <v>101</v>
      </c>
      <c r="J127" s="133">
        <f>ROUND(I127*H127,2)</f>
        <v>5466.12</v>
      </c>
      <c r="K127" s="130" t="s">
        <v>145</v>
      </c>
      <c r="L127" s="29"/>
      <c r="M127" s="134" t="s">
        <v>3</v>
      </c>
      <c r="N127" s="135" t="s">
        <v>39</v>
      </c>
      <c r="O127" s="136">
        <v>0.05</v>
      </c>
      <c r="P127" s="136">
        <f>O127*H127</f>
        <v>2.7060000000000004</v>
      </c>
      <c r="Q127" s="136">
        <v>0</v>
      </c>
      <c r="R127" s="136">
        <f>Q127*H127</f>
        <v>0</v>
      </c>
      <c r="S127" s="136">
        <v>0</v>
      </c>
      <c r="T127" s="137">
        <f>S127*H127</f>
        <v>0</v>
      </c>
      <c r="AR127" s="138" t="s">
        <v>146</v>
      </c>
      <c r="AT127" s="138" t="s">
        <v>141</v>
      </c>
      <c r="AU127" s="138" t="s">
        <v>77</v>
      </c>
      <c r="AY127" s="17" t="s">
        <v>139</v>
      </c>
      <c r="BE127" s="139">
        <f>IF(N127="základní",J127,0)</f>
        <v>5466.12</v>
      </c>
      <c r="BF127" s="139">
        <f>IF(N127="snížená",J127,0)</f>
        <v>0</v>
      </c>
      <c r="BG127" s="139">
        <f>IF(N127="zákl. přenesená",J127,0)</f>
        <v>0</v>
      </c>
      <c r="BH127" s="139">
        <f>IF(N127="sníž. přenesená",J127,0)</f>
        <v>0</v>
      </c>
      <c r="BI127" s="139">
        <f>IF(N127="nulová",J127,0)</f>
        <v>0</v>
      </c>
      <c r="BJ127" s="17" t="s">
        <v>75</v>
      </c>
      <c r="BK127" s="139">
        <f>ROUND(I127*H127,2)</f>
        <v>5466.12</v>
      </c>
      <c r="BL127" s="17" t="s">
        <v>146</v>
      </c>
      <c r="BM127" s="138" t="s">
        <v>230</v>
      </c>
    </row>
    <row r="128" spans="2:65" s="1" customFormat="1" x14ac:dyDescent="0.2">
      <c r="B128" s="29"/>
      <c r="D128" s="140" t="s">
        <v>147</v>
      </c>
      <c r="F128" s="141" t="s">
        <v>243</v>
      </c>
      <c r="L128" s="29"/>
      <c r="M128" s="142"/>
      <c r="T128" s="49"/>
      <c r="AT128" s="17" t="s">
        <v>147</v>
      </c>
      <c r="AU128" s="17" t="s">
        <v>77</v>
      </c>
    </row>
    <row r="129" spans="2:65" s="12" customFormat="1" x14ac:dyDescent="0.2">
      <c r="B129" s="143"/>
      <c r="D129" s="144" t="s">
        <v>149</v>
      </c>
      <c r="E129" s="145" t="s">
        <v>3</v>
      </c>
      <c r="F129" s="146" t="s">
        <v>870</v>
      </c>
      <c r="H129" s="147">
        <v>75.42</v>
      </c>
      <c r="L129" s="143"/>
      <c r="M129" s="148"/>
      <c r="T129" s="149"/>
      <c r="AT129" s="145" t="s">
        <v>149</v>
      </c>
      <c r="AU129" s="145" t="s">
        <v>77</v>
      </c>
      <c r="AV129" s="12" t="s">
        <v>77</v>
      </c>
      <c r="AW129" s="12" t="s">
        <v>30</v>
      </c>
      <c r="AX129" s="12" t="s">
        <v>75</v>
      </c>
      <c r="AY129" s="145" t="s">
        <v>139</v>
      </c>
    </row>
    <row r="130" spans="2:65" s="1" customFormat="1" ht="44.25" customHeight="1" x14ac:dyDescent="0.2">
      <c r="B130" s="127"/>
      <c r="C130" s="128" t="s">
        <v>204</v>
      </c>
      <c r="D130" s="128" t="s">
        <v>141</v>
      </c>
      <c r="E130" s="129" t="s">
        <v>259</v>
      </c>
      <c r="F130" s="130" t="s">
        <v>260</v>
      </c>
      <c r="G130" s="131" t="s">
        <v>195</v>
      </c>
      <c r="H130" s="132">
        <v>0</v>
      </c>
      <c r="I130" s="133">
        <v>131</v>
      </c>
      <c r="J130" s="133">
        <f>ROUND(I130*H130,2)</f>
        <v>0</v>
      </c>
      <c r="K130" s="130" t="s">
        <v>145</v>
      </c>
      <c r="L130" s="29"/>
      <c r="M130" s="134" t="s">
        <v>3</v>
      </c>
      <c r="N130" s="135" t="s">
        <v>39</v>
      </c>
      <c r="O130" s="136">
        <v>0.19700000000000001</v>
      </c>
      <c r="P130" s="136">
        <f>O130*H130</f>
        <v>0</v>
      </c>
      <c r="Q130" s="136">
        <v>0</v>
      </c>
      <c r="R130" s="136">
        <f>Q130*H130</f>
        <v>0</v>
      </c>
      <c r="S130" s="136">
        <v>0</v>
      </c>
      <c r="T130" s="137">
        <f>S130*H130</f>
        <v>0</v>
      </c>
      <c r="AR130" s="138" t="s">
        <v>146</v>
      </c>
      <c r="AT130" s="138" t="s">
        <v>141</v>
      </c>
      <c r="AU130" s="138" t="s">
        <v>77</v>
      </c>
      <c r="AY130" s="17" t="s">
        <v>139</v>
      </c>
      <c r="BE130" s="139">
        <f>IF(N130="základní",J130,0)</f>
        <v>0</v>
      </c>
      <c r="BF130" s="139">
        <f>IF(N130="snížená",J130,0)</f>
        <v>0</v>
      </c>
      <c r="BG130" s="139">
        <f>IF(N130="zákl. přenesená",J130,0)</f>
        <v>0</v>
      </c>
      <c r="BH130" s="139">
        <f>IF(N130="sníž. přenesená",J130,0)</f>
        <v>0</v>
      </c>
      <c r="BI130" s="139">
        <f>IF(N130="nulová",J130,0)</f>
        <v>0</v>
      </c>
      <c r="BJ130" s="17" t="s">
        <v>75</v>
      </c>
      <c r="BK130" s="139">
        <f>ROUND(I130*H130,2)</f>
        <v>0</v>
      </c>
      <c r="BL130" s="17" t="s">
        <v>146</v>
      </c>
      <c r="BM130" s="138" t="s">
        <v>871</v>
      </c>
    </row>
    <row r="131" spans="2:65" s="1" customFormat="1" x14ac:dyDescent="0.2">
      <c r="B131" s="29"/>
      <c r="D131" s="140" t="s">
        <v>147</v>
      </c>
      <c r="F131" s="141" t="s">
        <v>262</v>
      </c>
      <c r="L131" s="29"/>
      <c r="M131" s="142"/>
      <c r="T131" s="49"/>
      <c r="AT131" s="17" t="s">
        <v>147</v>
      </c>
      <c r="AU131" s="17" t="s">
        <v>77</v>
      </c>
    </row>
    <row r="132" spans="2:65" s="1" customFormat="1" ht="37.950000000000003" customHeight="1" x14ac:dyDescent="0.2">
      <c r="B132" s="127"/>
      <c r="C132" s="128" t="s">
        <v>175</v>
      </c>
      <c r="D132" s="128" t="s">
        <v>141</v>
      </c>
      <c r="E132" s="129" t="s">
        <v>263</v>
      </c>
      <c r="F132" s="130" t="s">
        <v>264</v>
      </c>
      <c r="G132" s="131" t="s">
        <v>195</v>
      </c>
      <c r="H132" s="132">
        <v>54.120000000000005</v>
      </c>
      <c r="I132" s="133">
        <v>70</v>
      </c>
      <c r="J132" s="133">
        <f>ROUND(I132*H132,2)</f>
        <v>3788.4</v>
      </c>
      <c r="K132" s="130" t="s">
        <v>145</v>
      </c>
      <c r="L132" s="29"/>
      <c r="M132" s="134" t="s">
        <v>3</v>
      </c>
      <c r="N132" s="135" t="s">
        <v>39</v>
      </c>
      <c r="O132" s="136">
        <v>5.3999999999999999E-2</v>
      </c>
      <c r="P132" s="136">
        <f>O132*H132</f>
        <v>2.9224800000000002</v>
      </c>
      <c r="Q132" s="136">
        <v>0</v>
      </c>
      <c r="R132" s="136">
        <f>Q132*H132</f>
        <v>0</v>
      </c>
      <c r="S132" s="136">
        <v>0</v>
      </c>
      <c r="T132" s="137">
        <f>S132*H132</f>
        <v>0</v>
      </c>
      <c r="AR132" s="138" t="s">
        <v>146</v>
      </c>
      <c r="AT132" s="138" t="s">
        <v>141</v>
      </c>
      <c r="AU132" s="138" t="s">
        <v>77</v>
      </c>
      <c r="AY132" s="17" t="s">
        <v>139</v>
      </c>
      <c r="BE132" s="139">
        <f>IF(N132="základní",J132,0)</f>
        <v>3788.4</v>
      </c>
      <c r="BF132" s="139">
        <f>IF(N132="snížená",J132,0)</f>
        <v>0</v>
      </c>
      <c r="BG132" s="139">
        <f>IF(N132="zákl. přenesená",J132,0)</f>
        <v>0</v>
      </c>
      <c r="BH132" s="139">
        <f>IF(N132="sníž. přenesená",J132,0)</f>
        <v>0</v>
      </c>
      <c r="BI132" s="139">
        <f>IF(N132="nulová",J132,0)</f>
        <v>0</v>
      </c>
      <c r="BJ132" s="17" t="s">
        <v>75</v>
      </c>
      <c r="BK132" s="139">
        <f>ROUND(I132*H132,2)</f>
        <v>3788.4</v>
      </c>
      <c r="BL132" s="17" t="s">
        <v>146</v>
      </c>
      <c r="BM132" s="138" t="s">
        <v>186</v>
      </c>
    </row>
    <row r="133" spans="2:65" s="1" customFormat="1" x14ac:dyDescent="0.2">
      <c r="B133" s="29"/>
      <c r="D133" s="140" t="s">
        <v>147</v>
      </c>
      <c r="F133" s="141" t="s">
        <v>266</v>
      </c>
      <c r="L133" s="29"/>
      <c r="M133" s="142"/>
      <c r="T133" s="49"/>
      <c r="AT133" s="17" t="s">
        <v>147</v>
      </c>
      <c r="AU133" s="17" t="s">
        <v>77</v>
      </c>
    </row>
    <row r="134" spans="2:65" s="1" customFormat="1" ht="44.25" customHeight="1" x14ac:dyDescent="0.2">
      <c r="B134" s="127"/>
      <c r="C134" s="128" t="s">
        <v>216</v>
      </c>
      <c r="D134" s="128" t="s">
        <v>141</v>
      </c>
      <c r="E134" s="129" t="s">
        <v>280</v>
      </c>
      <c r="F134" s="130" t="s">
        <v>281</v>
      </c>
      <c r="G134" s="131" t="s">
        <v>195</v>
      </c>
      <c r="H134" s="132">
        <v>0</v>
      </c>
      <c r="I134" s="133">
        <v>118</v>
      </c>
      <c r="J134" s="133">
        <f>ROUND(I134*H134,2)</f>
        <v>0</v>
      </c>
      <c r="K134" s="130" t="s">
        <v>145</v>
      </c>
      <c r="L134" s="29"/>
      <c r="M134" s="134" t="s">
        <v>3</v>
      </c>
      <c r="N134" s="135" t="s">
        <v>39</v>
      </c>
      <c r="O134" s="136">
        <v>0.32800000000000001</v>
      </c>
      <c r="P134" s="136">
        <f>O134*H134</f>
        <v>0</v>
      </c>
      <c r="Q134" s="136">
        <v>0</v>
      </c>
      <c r="R134" s="136">
        <f>Q134*H134</f>
        <v>0</v>
      </c>
      <c r="S134" s="136">
        <v>0</v>
      </c>
      <c r="T134" s="137">
        <f>S134*H134</f>
        <v>0</v>
      </c>
      <c r="AR134" s="138" t="s">
        <v>146</v>
      </c>
      <c r="AT134" s="138" t="s">
        <v>141</v>
      </c>
      <c r="AU134" s="138" t="s">
        <v>77</v>
      </c>
      <c r="AY134" s="17" t="s">
        <v>139</v>
      </c>
      <c r="BE134" s="139">
        <f>IF(N134="základní",J134,0)</f>
        <v>0</v>
      </c>
      <c r="BF134" s="139">
        <f>IF(N134="snížená",J134,0)</f>
        <v>0</v>
      </c>
      <c r="BG134" s="139">
        <f>IF(N134="zákl. přenesená",J134,0)</f>
        <v>0</v>
      </c>
      <c r="BH134" s="139">
        <f>IF(N134="sníž. přenesená",J134,0)</f>
        <v>0</v>
      </c>
      <c r="BI134" s="139">
        <f>IF(N134="nulová",J134,0)</f>
        <v>0</v>
      </c>
      <c r="BJ134" s="17" t="s">
        <v>75</v>
      </c>
      <c r="BK134" s="139">
        <f>ROUND(I134*H134,2)</f>
        <v>0</v>
      </c>
      <c r="BL134" s="17" t="s">
        <v>146</v>
      </c>
      <c r="BM134" s="138" t="s">
        <v>872</v>
      </c>
    </row>
    <row r="135" spans="2:65" s="1" customFormat="1" x14ac:dyDescent="0.2">
      <c r="B135" s="29"/>
      <c r="D135" s="140" t="s">
        <v>147</v>
      </c>
      <c r="F135" s="141" t="s">
        <v>283</v>
      </c>
      <c r="L135" s="29"/>
      <c r="M135" s="142"/>
      <c r="T135" s="49"/>
      <c r="AT135" s="17" t="s">
        <v>147</v>
      </c>
      <c r="AU135" s="17" t="s">
        <v>77</v>
      </c>
    </row>
    <row r="136" spans="2:65" s="12" customFormat="1" x14ac:dyDescent="0.2">
      <c r="B136" s="143"/>
      <c r="D136" s="144" t="s">
        <v>149</v>
      </c>
      <c r="E136" s="145" t="s">
        <v>3</v>
      </c>
      <c r="F136" s="146" t="s">
        <v>873</v>
      </c>
      <c r="H136" s="147"/>
      <c r="L136" s="143"/>
      <c r="M136" s="148"/>
      <c r="T136" s="149"/>
      <c r="AT136" s="145" t="s">
        <v>149</v>
      </c>
      <c r="AU136" s="145" t="s">
        <v>77</v>
      </c>
      <c r="AV136" s="12" t="s">
        <v>77</v>
      </c>
      <c r="AW136" s="12" t="s">
        <v>30</v>
      </c>
      <c r="AX136" s="12" t="s">
        <v>75</v>
      </c>
      <c r="AY136" s="145" t="s">
        <v>139</v>
      </c>
    </row>
    <row r="137" spans="2:65" s="1" customFormat="1" ht="66.75" customHeight="1" x14ac:dyDescent="0.2">
      <c r="B137" s="127"/>
      <c r="C137" s="128" t="s">
        <v>181</v>
      </c>
      <c r="D137" s="128" t="s">
        <v>141</v>
      </c>
      <c r="E137" s="129" t="s">
        <v>874</v>
      </c>
      <c r="F137" s="130" t="s">
        <v>875</v>
      </c>
      <c r="G137" s="131" t="s">
        <v>195</v>
      </c>
      <c r="H137" s="132">
        <v>0</v>
      </c>
      <c r="I137" s="133">
        <v>178</v>
      </c>
      <c r="J137" s="133">
        <f>ROUND(I137*H137,2)</f>
        <v>0</v>
      </c>
      <c r="K137" s="130" t="s">
        <v>145</v>
      </c>
      <c r="L137" s="29"/>
      <c r="M137" s="134" t="s">
        <v>3</v>
      </c>
      <c r="N137" s="135" t="s">
        <v>39</v>
      </c>
      <c r="O137" s="136">
        <v>0.435</v>
      </c>
      <c r="P137" s="136">
        <f>O137*H137</f>
        <v>0</v>
      </c>
      <c r="Q137" s="136">
        <v>0</v>
      </c>
      <c r="R137" s="136">
        <f>Q137*H137</f>
        <v>0</v>
      </c>
      <c r="S137" s="136">
        <v>0</v>
      </c>
      <c r="T137" s="137">
        <f>S137*H137</f>
        <v>0</v>
      </c>
      <c r="AR137" s="138" t="s">
        <v>146</v>
      </c>
      <c r="AT137" s="138" t="s">
        <v>141</v>
      </c>
      <c r="AU137" s="138" t="s">
        <v>77</v>
      </c>
      <c r="AY137" s="17" t="s">
        <v>139</v>
      </c>
      <c r="BE137" s="139">
        <f>IF(N137="základní",J137,0)</f>
        <v>0</v>
      </c>
      <c r="BF137" s="139">
        <f>IF(N137="snížená",J137,0)</f>
        <v>0</v>
      </c>
      <c r="BG137" s="139">
        <f>IF(N137="zákl. přenesená",J137,0)</f>
        <v>0</v>
      </c>
      <c r="BH137" s="139">
        <f>IF(N137="sníž. přenesená",J137,0)</f>
        <v>0</v>
      </c>
      <c r="BI137" s="139">
        <f>IF(N137="nulová",J137,0)</f>
        <v>0</v>
      </c>
      <c r="BJ137" s="17" t="s">
        <v>75</v>
      </c>
      <c r="BK137" s="139">
        <f>ROUND(I137*H137,2)</f>
        <v>0</v>
      </c>
      <c r="BL137" s="17" t="s">
        <v>146</v>
      </c>
      <c r="BM137" s="138" t="s">
        <v>876</v>
      </c>
    </row>
    <row r="138" spans="2:65" s="1" customFormat="1" x14ac:dyDescent="0.2">
      <c r="B138" s="29"/>
      <c r="D138" s="140" t="s">
        <v>147</v>
      </c>
      <c r="F138" s="141" t="s">
        <v>877</v>
      </c>
      <c r="L138" s="29"/>
      <c r="M138" s="142"/>
      <c r="T138" s="49"/>
      <c r="AT138" s="17" t="s">
        <v>147</v>
      </c>
      <c r="AU138" s="17" t="s">
        <v>77</v>
      </c>
    </row>
    <row r="139" spans="2:65" s="12" customFormat="1" x14ac:dyDescent="0.2">
      <c r="B139" s="143"/>
      <c r="D139" s="144" t="s">
        <v>149</v>
      </c>
      <c r="E139" s="145" t="s">
        <v>3</v>
      </c>
      <c r="F139" s="146" t="s">
        <v>878</v>
      </c>
      <c r="H139" s="147"/>
      <c r="L139" s="143"/>
      <c r="M139" s="148"/>
      <c r="T139" s="149"/>
      <c r="AT139" s="145" t="s">
        <v>149</v>
      </c>
      <c r="AU139" s="145" t="s">
        <v>77</v>
      </c>
      <c r="AV139" s="12" t="s">
        <v>77</v>
      </c>
      <c r="AW139" s="12" t="s">
        <v>30</v>
      </c>
      <c r="AX139" s="12" t="s">
        <v>75</v>
      </c>
      <c r="AY139" s="145" t="s">
        <v>139</v>
      </c>
    </row>
    <row r="140" spans="2:65" s="1" customFormat="1" ht="16.5" customHeight="1" x14ac:dyDescent="0.2">
      <c r="B140" s="127"/>
      <c r="C140" s="161" t="s">
        <v>9</v>
      </c>
      <c r="D140" s="161" t="s">
        <v>287</v>
      </c>
      <c r="E140" s="162" t="s">
        <v>879</v>
      </c>
      <c r="F140" s="163" t="s">
        <v>880</v>
      </c>
      <c r="G140" s="164" t="s">
        <v>275</v>
      </c>
      <c r="H140" s="165">
        <v>0</v>
      </c>
      <c r="I140" s="166">
        <v>457</v>
      </c>
      <c r="J140" s="166">
        <f>ROUND(I140*H140,2)</f>
        <v>0</v>
      </c>
      <c r="K140" s="163" t="s">
        <v>145</v>
      </c>
      <c r="L140" s="167"/>
      <c r="M140" s="168" t="s">
        <v>3</v>
      </c>
      <c r="N140" s="169" t="s">
        <v>39</v>
      </c>
      <c r="O140" s="136">
        <v>0</v>
      </c>
      <c r="P140" s="136">
        <f>O140*H140</f>
        <v>0</v>
      </c>
      <c r="Q140" s="136">
        <v>1</v>
      </c>
      <c r="R140" s="136">
        <f>Q140*H140</f>
        <v>0</v>
      </c>
      <c r="S140" s="136">
        <v>0</v>
      </c>
      <c r="T140" s="137">
        <f>S140*H140</f>
        <v>0</v>
      </c>
      <c r="AR140" s="138" t="s">
        <v>165</v>
      </c>
      <c r="AT140" s="138" t="s">
        <v>287</v>
      </c>
      <c r="AU140" s="138" t="s">
        <v>77</v>
      </c>
      <c r="AY140" s="17" t="s">
        <v>139</v>
      </c>
      <c r="BE140" s="139">
        <f>IF(N140="základní",J140,0)</f>
        <v>0</v>
      </c>
      <c r="BF140" s="139">
        <f>IF(N140="snížená",J140,0)</f>
        <v>0</v>
      </c>
      <c r="BG140" s="139">
        <f>IF(N140="zákl. přenesená",J140,0)</f>
        <v>0</v>
      </c>
      <c r="BH140" s="139">
        <f>IF(N140="sníž. přenesená",J140,0)</f>
        <v>0</v>
      </c>
      <c r="BI140" s="139">
        <f>IF(N140="nulová",J140,0)</f>
        <v>0</v>
      </c>
      <c r="BJ140" s="17" t="s">
        <v>75</v>
      </c>
      <c r="BK140" s="139">
        <f>ROUND(I140*H140,2)</f>
        <v>0</v>
      </c>
      <c r="BL140" s="17" t="s">
        <v>146</v>
      </c>
      <c r="BM140" s="138" t="s">
        <v>881</v>
      </c>
    </row>
    <row r="141" spans="2:65" s="12" customFormat="1" x14ac:dyDescent="0.2">
      <c r="B141" s="143"/>
      <c r="D141" s="144" t="s">
        <v>149</v>
      </c>
      <c r="F141" s="146" t="s">
        <v>882</v>
      </c>
      <c r="H141" s="147"/>
      <c r="L141" s="143"/>
      <c r="M141" s="148"/>
      <c r="T141" s="149"/>
      <c r="AT141" s="145" t="s">
        <v>149</v>
      </c>
      <c r="AU141" s="145" t="s">
        <v>77</v>
      </c>
      <c r="AV141" s="12" t="s">
        <v>77</v>
      </c>
      <c r="AW141" s="12" t="s">
        <v>4</v>
      </c>
      <c r="AX141" s="12" t="s">
        <v>75</v>
      </c>
      <c r="AY141" s="145" t="s">
        <v>139</v>
      </c>
    </row>
    <row r="142" spans="2:65" s="1" customFormat="1" ht="55.5" customHeight="1" x14ac:dyDescent="0.2">
      <c r="B142" s="127"/>
      <c r="C142" s="128" t="s">
        <v>230</v>
      </c>
      <c r="D142" s="128" t="s">
        <v>141</v>
      </c>
      <c r="E142" s="129" t="s">
        <v>883</v>
      </c>
      <c r="F142" s="130" t="s">
        <v>884</v>
      </c>
      <c r="G142" s="131" t="s">
        <v>144</v>
      </c>
      <c r="H142" s="132">
        <v>0</v>
      </c>
      <c r="I142" s="133">
        <v>26</v>
      </c>
      <c r="J142" s="133">
        <f>ROUND(I142*H142,2)</f>
        <v>0</v>
      </c>
      <c r="K142" s="130" t="s">
        <v>145</v>
      </c>
      <c r="L142" s="29"/>
      <c r="M142" s="134" t="s">
        <v>3</v>
      </c>
      <c r="N142" s="135" t="s">
        <v>39</v>
      </c>
      <c r="O142" s="136">
        <v>0.09</v>
      </c>
      <c r="P142" s="136">
        <f>O142*H142</f>
        <v>0</v>
      </c>
      <c r="Q142" s="136">
        <v>0</v>
      </c>
      <c r="R142" s="136">
        <f>Q142*H142</f>
        <v>0</v>
      </c>
      <c r="S142" s="136">
        <v>0</v>
      </c>
      <c r="T142" s="137">
        <f>S142*H142</f>
        <v>0</v>
      </c>
      <c r="AR142" s="138" t="s">
        <v>146</v>
      </c>
      <c r="AT142" s="138" t="s">
        <v>141</v>
      </c>
      <c r="AU142" s="138" t="s">
        <v>77</v>
      </c>
      <c r="AY142" s="17" t="s">
        <v>139</v>
      </c>
      <c r="BE142" s="139">
        <f>IF(N142="základní",J142,0)</f>
        <v>0</v>
      </c>
      <c r="BF142" s="139">
        <f>IF(N142="snížená",J142,0)</f>
        <v>0</v>
      </c>
      <c r="BG142" s="139">
        <f>IF(N142="zákl. přenesená",J142,0)</f>
        <v>0</v>
      </c>
      <c r="BH142" s="139">
        <f>IF(N142="sníž. přenesená",J142,0)</f>
        <v>0</v>
      </c>
      <c r="BI142" s="139">
        <f>IF(N142="nulová",J142,0)</f>
        <v>0</v>
      </c>
      <c r="BJ142" s="17" t="s">
        <v>75</v>
      </c>
      <c r="BK142" s="139">
        <f>ROUND(I142*H142,2)</f>
        <v>0</v>
      </c>
      <c r="BL142" s="17" t="s">
        <v>146</v>
      </c>
      <c r="BM142" s="138" t="s">
        <v>885</v>
      </c>
    </row>
    <row r="143" spans="2:65" s="1" customFormat="1" x14ac:dyDescent="0.2">
      <c r="B143" s="29"/>
      <c r="D143" s="140" t="s">
        <v>147</v>
      </c>
      <c r="F143" s="141" t="s">
        <v>886</v>
      </c>
      <c r="L143" s="29"/>
      <c r="M143" s="142"/>
      <c r="T143" s="49"/>
      <c r="AT143" s="17" t="s">
        <v>147</v>
      </c>
      <c r="AU143" s="17" t="s">
        <v>77</v>
      </c>
    </row>
    <row r="144" spans="2:65" s="1" customFormat="1" ht="37.950000000000003" customHeight="1" x14ac:dyDescent="0.2">
      <c r="B144" s="127"/>
      <c r="C144" s="128" t="s">
        <v>235</v>
      </c>
      <c r="D144" s="128" t="s">
        <v>141</v>
      </c>
      <c r="E144" s="129" t="s">
        <v>887</v>
      </c>
      <c r="F144" s="130" t="s">
        <v>888</v>
      </c>
      <c r="G144" s="131" t="s">
        <v>144</v>
      </c>
      <c r="H144" s="132">
        <v>0</v>
      </c>
      <c r="I144" s="133">
        <v>49</v>
      </c>
      <c r="J144" s="133">
        <f>ROUND(I144*H144,2)</f>
        <v>0</v>
      </c>
      <c r="K144" s="130" t="s">
        <v>145</v>
      </c>
      <c r="L144" s="29"/>
      <c r="M144" s="134" t="s">
        <v>3</v>
      </c>
      <c r="N144" s="135" t="s">
        <v>39</v>
      </c>
      <c r="O144" s="136">
        <v>4.3999999999999997E-2</v>
      </c>
      <c r="P144" s="136">
        <f>O144*H144</f>
        <v>0</v>
      </c>
      <c r="Q144" s="136">
        <v>0</v>
      </c>
      <c r="R144" s="136">
        <f>Q144*H144</f>
        <v>0</v>
      </c>
      <c r="S144" s="136">
        <v>0</v>
      </c>
      <c r="T144" s="137">
        <f>S144*H144</f>
        <v>0</v>
      </c>
      <c r="AR144" s="138" t="s">
        <v>146</v>
      </c>
      <c r="AT144" s="138" t="s">
        <v>141</v>
      </c>
      <c r="AU144" s="138" t="s">
        <v>77</v>
      </c>
      <c r="AY144" s="17" t="s">
        <v>139</v>
      </c>
      <c r="BE144" s="139">
        <f>IF(N144="základní",J144,0)</f>
        <v>0</v>
      </c>
      <c r="BF144" s="139">
        <f>IF(N144="snížená",J144,0)</f>
        <v>0</v>
      </c>
      <c r="BG144" s="139">
        <f>IF(N144="zákl. přenesená",J144,0)</f>
        <v>0</v>
      </c>
      <c r="BH144" s="139">
        <f>IF(N144="sníž. přenesená",J144,0)</f>
        <v>0</v>
      </c>
      <c r="BI144" s="139">
        <f>IF(N144="nulová",J144,0)</f>
        <v>0</v>
      </c>
      <c r="BJ144" s="17" t="s">
        <v>75</v>
      </c>
      <c r="BK144" s="139">
        <f>ROUND(I144*H144,2)</f>
        <v>0</v>
      </c>
      <c r="BL144" s="17" t="s">
        <v>146</v>
      </c>
      <c r="BM144" s="138" t="s">
        <v>889</v>
      </c>
    </row>
    <row r="145" spans="2:65" s="1" customFormat="1" x14ac:dyDescent="0.2">
      <c r="B145" s="29"/>
      <c r="D145" s="140" t="s">
        <v>147</v>
      </c>
      <c r="F145" s="141" t="s">
        <v>890</v>
      </c>
      <c r="L145" s="29"/>
      <c r="M145" s="142"/>
      <c r="T145" s="49"/>
      <c r="AT145" s="17" t="s">
        <v>147</v>
      </c>
      <c r="AU145" s="17" t="s">
        <v>77</v>
      </c>
    </row>
    <row r="146" spans="2:65" s="1" customFormat="1" ht="37.950000000000003" customHeight="1" x14ac:dyDescent="0.2">
      <c r="B146" s="127"/>
      <c r="C146" s="128" t="s">
        <v>186</v>
      </c>
      <c r="D146" s="128" t="s">
        <v>141</v>
      </c>
      <c r="E146" s="129" t="s">
        <v>891</v>
      </c>
      <c r="F146" s="130" t="s">
        <v>892</v>
      </c>
      <c r="G146" s="131" t="s">
        <v>144</v>
      </c>
      <c r="H146" s="132">
        <v>0</v>
      </c>
      <c r="I146" s="133">
        <v>18</v>
      </c>
      <c r="J146" s="133">
        <f>ROUND(I146*H146,2)</f>
        <v>0</v>
      </c>
      <c r="K146" s="130" t="s">
        <v>145</v>
      </c>
      <c r="L146" s="29"/>
      <c r="M146" s="134" t="s">
        <v>3</v>
      </c>
      <c r="N146" s="135" t="s">
        <v>39</v>
      </c>
      <c r="O146" s="136">
        <v>5.8000000000000003E-2</v>
      </c>
      <c r="P146" s="136">
        <f>O146*H146</f>
        <v>0</v>
      </c>
      <c r="Q146" s="136">
        <v>0</v>
      </c>
      <c r="R146" s="136">
        <f>Q146*H146</f>
        <v>0</v>
      </c>
      <c r="S146" s="136">
        <v>0</v>
      </c>
      <c r="T146" s="137">
        <f>S146*H146</f>
        <v>0</v>
      </c>
      <c r="AR146" s="138" t="s">
        <v>146</v>
      </c>
      <c r="AT146" s="138" t="s">
        <v>141</v>
      </c>
      <c r="AU146" s="138" t="s">
        <v>77</v>
      </c>
      <c r="AY146" s="17" t="s">
        <v>139</v>
      </c>
      <c r="BE146" s="139">
        <f>IF(N146="základní",J146,0)</f>
        <v>0</v>
      </c>
      <c r="BF146" s="139">
        <f>IF(N146="snížená",J146,0)</f>
        <v>0</v>
      </c>
      <c r="BG146" s="139">
        <f>IF(N146="zákl. přenesená",J146,0)</f>
        <v>0</v>
      </c>
      <c r="BH146" s="139">
        <f>IF(N146="sníž. přenesená",J146,0)</f>
        <v>0</v>
      </c>
      <c r="BI146" s="139">
        <f>IF(N146="nulová",J146,0)</f>
        <v>0</v>
      </c>
      <c r="BJ146" s="17" t="s">
        <v>75</v>
      </c>
      <c r="BK146" s="139">
        <f>ROUND(I146*H146,2)</f>
        <v>0</v>
      </c>
      <c r="BL146" s="17" t="s">
        <v>146</v>
      </c>
      <c r="BM146" s="138" t="s">
        <v>893</v>
      </c>
    </row>
    <row r="147" spans="2:65" s="1" customFormat="1" x14ac:dyDescent="0.2">
      <c r="B147" s="29"/>
      <c r="D147" s="140" t="s">
        <v>147</v>
      </c>
      <c r="F147" s="141" t="s">
        <v>894</v>
      </c>
      <c r="L147" s="29"/>
      <c r="M147" s="142"/>
      <c r="T147" s="49"/>
      <c r="AT147" s="17" t="s">
        <v>147</v>
      </c>
      <c r="AU147" s="17" t="s">
        <v>77</v>
      </c>
    </row>
    <row r="148" spans="2:65" s="1" customFormat="1" ht="16.5" customHeight="1" x14ac:dyDescent="0.2">
      <c r="B148" s="127"/>
      <c r="C148" s="161" t="s">
        <v>246</v>
      </c>
      <c r="D148" s="161" t="s">
        <v>287</v>
      </c>
      <c r="E148" s="162" t="s">
        <v>895</v>
      </c>
      <c r="F148" s="163" t="s">
        <v>896</v>
      </c>
      <c r="G148" s="164" t="s">
        <v>897</v>
      </c>
      <c r="H148" s="165">
        <v>0</v>
      </c>
      <c r="I148" s="166">
        <v>147</v>
      </c>
      <c r="J148" s="166">
        <f>ROUND(I148*H148,2)</f>
        <v>0</v>
      </c>
      <c r="K148" s="163" t="s">
        <v>145</v>
      </c>
      <c r="L148" s="167"/>
      <c r="M148" s="168" t="s">
        <v>3</v>
      </c>
      <c r="N148" s="169" t="s">
        <v>39</v>
      </c>
      <c r="O148" s="136">
        <v>0</v>
      </c>
      <c r="P148" s="136">
        <f>O148*H148</f>
        <v>0</v>
      </c>
      <c r="Q148" s="136">
        <v>1E-3</v>
      </c>
      <c r="R148" s="136">
        <f>Q148*H148</f>
        <v>0</v>
      </c>
      <c r="S148" s="136">
        <v>0</v>
      </c>
      <c r="T148" s="137">
        <f>S148*H148</f>
        <v>0</v>
      </c>
      <c r="AR148" s="138" t="s">
        <v>165</v>
      </c>
      <c r="AT148" s="138" t="s">
        <v>287</v>
      </c>
      <c r="AU148" s="138" t="s">
        <v>77</v>
      </c>
      <c r="AY148" s="17" t="s">
        <v>139</v>
      </c>
      <c r="BE148" s="139">
        <f>IF(N148="základní",J148,0)</f>
        <v>0</v>
      </c>
      <c r="BF148" s="139">
        <f>IF(N148="snížená",J148,0)</f>
        <v>0</v>
      </c>
      <c r="BG148" s="139">
        <f>IF(N148="zákl. přenesená",J148,0)</f>
        <v>0</v>
      </c>
      <c r="BH148" s="139">
        <f>IF(N148="sníž. přenesená",J148,0)</f>
        <v>0</v>
      </c>
      <c r="BI148" s="139">
        <f>IF(N148="nulová",J148,0)</f>
        <v>0</v>
      </c>
      <c r="BJ148" s="17" t="s">
        <v>75</v>
      </c>
      <c r="BK148" s="139">
        <f>ROUND(I148*H148,2)</f>
        <v>0</v>
      </c>
      <c r="BL148" s="17" t="s">
        <v>146</v>
      </c>
      <c r="BM148" s="138" t="s">
        <v>898</v>
      </c>
    </row>
    <row r="149" spans="2:65" s="12" customFormat="1" x14ac:dyDescent="0.2">
      <c r="B149" s="143"/>
      <c r="D149" s="144" t="s">
        <v>149</v>
      </c>
      <c r="F149" s="146" t="s">
        <v>899</v>
      </c>
      <c r="H149" s="147"/>
      <c r="L149" s="143"/>
      <c r="M149" s="148"/>
      <c r="T149" s="149"/>
      <c r="AT149" s="145" t="s">
        <v>149</v>
      </c>
      <c r="AU149" s="145" t="s">
        <v>77</v>
      </c>
      <c r="AV149" s="12" t="s">
        <v>77</v>
      </c>
      <c r="AW149" s="12" t="s">
        <v>4</v>
      </c>
      <c r="AX149" s="12" t="s">
        <v>75</v>
      </c>
      <c r="AY149" s="145" t="s">
        <v>139</v>
      </c>
    </row>
    <row r="150" spans="2:65" s="1" customFormat="1" ht="33" customHeight="1" x14ac:dyDescent="0.2">
      <c r="B150" s="127"/>
      <c r="C150" s="128" t="s">
        <v>196</v>
      </c>
      <c r="D150" s="128" t="s">
        <v>141</v>
      </c>
      <c r="E150" s="129" t="s">
        <v>900</v>
      </c>
      <c r="F150" s="130" t="s">
        <v>901</v>
      </c>
      <c r="G150" s="131" t="s">
        <v>144</v>
      </c>
      <c r="H150" s="132">
        <v>0</v>
      </c>
      <c r="I150" s="133">
        <v>22</v>
      </c>
      <c r="J150" s="133">
        <f>ROUND(I150*H150,2)</f>
        <v>0</v>
      </c>
      <c r="K150" s="130" t="s">
        <v>145</v>
      </c>
      <c r="L150" s="29"/>
      <c r="M150" s="134" t="s">
        <v>3</v>
      </c>
      <c r="N150" s="135" t="s">
        <v>39</v>
      </c>
      <c r="O150" s="136">
        <v>1.9E-2</v>
      </c>
      <c r="P150" s="136">
        <f>O150*H150</f>
        <v>0</v>
      </c>
      <c r="Q150" s="136">
        <v>0</v>
      </c>
      <c r="R150" s="136">
        <f>Q150*H150</f>
        <v>0</v>
      </c>
      <c r="S150" s="136">
        <v>0</v>
      </c>
      <c r="T150" s="137">
        <f>S150*H150</f>
        <v>0</v>
      </c>
      <c r="AR150" s="138" t="s">
        <v>146</v>
      </c>
      <c r="AT150" s="138" t="s">
        <v>141</v>
      </c>
      <c r="AU150" s="138" t="s">
        <v>77</v>
      </c>
      <c r="AY150" s="17" t="s">
        <v>139</v>
      </c>
      <c r="BE150" s="139">
        <f>IF(N150="základní",J150,0)</f>
        <v>0</v>
      </c>
      <c r="BF150" s="139">
        <f>IF(N150="snížená",J150,0)</f>
        <v>0</v>
      </c>
      <c r="BG150" s="139">
        <f>IF(N150="zákl. přenesená",J150,0)</f>
        <v>0</v>
      </c>
      <c r="BH150" s="139">
        <f>IF(N150="sníž. přenesená",J150,0)</f>
        <v>0</v>
      </c>
      <c r="BI150" s="139">
        <f>IF(N150="nulová",J150,0)</f>
        <v>0</v>
      </c>
      <c r="BJ150" s="17" t="s">
        <v>75</v>
      </c>
      <c r="BK150" s="139">
        <f>ROUND(I150*H150,2)</f>
        <v>0</v>
      </c>
      <c r="BL150" s="17" t="s">
        <v>146</v>
      </c>
      <c r="BM150" s="138" t="s">
        <v>902</v>
      </c>
    </row>
    <row r="151" spans="2:65" s="1" customFormat="1" x14ac:dyDescent="0.2">
      <c r="B151" s="29"/>
      <c r="D151" s="140" t="s">
        <v>147</v>
      </c>
      <c r="F151" s="141" t="s">
        <v>903</v>
      </c>
      <c r="L151" s="29"/>
      <c r="M151" s="142"/>
      <c r="T151" s="49"/>
      <c r="AT151" s="17" t="s">
        <v>147</v>
      </c>
      <c r="AU151" s="17" t="s">
        <v>77</v>
      </c>
    </row>
    <row r="152" spans="2:65" s="1" customFormat="1" ht="33" customHeight="1" x14ac:dyDescent="0.2">
      <c r="B152" s="127"/>
      <c r="C152" s="128" t="s">
        <v>8</v>
      </c>
      <c r="D152" s="128" t="s">
        <v>141</v>
      </c>
      <c r="E152" s="129" t="s">
        <v>303</v>
      </c>
      <c r="F152" s="130" t="s">
        <v>304</v>
      </c>
      <c r="G152" s="131" t="s">
        <v>144</v>
      </c>
      <c r="H152" s="132">
        <v>254.374</v>
      </c>
      <c r="I152" s="133">
        <v>55</v>
      </c>
      <c r="J152" s="133">
        <f>ROUND(I152*H152,2)</f>
        <v>13990.57</v>
      </c>
      <c r="K152" s="130" t="s">
        <v>145</v>
      </c>
      <c r="L152" s="29"/>
      <c r="M152" s="134" t="s">
        <v>3</v>
      </c>
      <c r="N152" s="135" t="s">
        <v>39</v>
      </c>
      <c r="O152" s="136">
        <v>2.5000000000000001E-2</v>
      </c>
      <c r="P152" s="136">
        <f>O152*H152</f>
        <v>6.3593500000000001</v>
      </c>
      <c r="Q152" s="136">
        <v>0</v>
      </c>
      <c r="R152" s="136">
        <f>Q152*H152</f>
        <v>0</v>
      </c>
      <c r="S152" s="136">
        <v>0</v>
      </c>
      <c r="T152" s="137">
        <f>S152*H152</f>
        <v>0</v>
      </c>
      <c r="AR152" s="138" t="s">
        <v>146</v>
      </c>
      <c r="AT152" s="138" t="s">
        <v>141</v>
      </c>
      <c r="AU152" s="138" t="s">
        <v>77</v>
      </c>
      <c r="AY152" s="17" t="s">
        <v>139</v>
      </c>
      <c r="BE152" s="139">
        <f>IF(N152="základní",J152,0)</f>
        <v>13990.57</v>
      </c>
      <c r="BF152" s="139">
        <f>IF(N152="snížená",J152,0)</f>
        <v>0</v>
      </c>
      <c r="BG152" s="139">
        <f>IF(N152="zákl. přenesená",J152,0)</f>
        <v>0</v>
      </c>
      <c r="BH152" s="139">
        <f>IF(N152="sníž. přenesená",J152,0)</f>
        <v>0</v>
      </c>
      <c r="BI152" s="139">
        <f>IF(N152="nulová",J152,0)</f>
        <v>0</v>
      </c>
      <c r="BJ152" s="17" t="s">
        <v>75</v>
      </c>
      <c r="BK152" s="139">
        <f>ROUND(I152*H152,2)</f>
        <v>13990.57</v>
      </c>
      <c r="BL152" s="17" t="s">
        <v>146</v>
      </c>
      <c r="BM152" s="138" t="s">
        <v>196</v>
      </c>
    </row>
    <row r="153" spans="2:65" s="1" customFormat="1" x14ac:dyDescent="0.2">
      <c r="B153" s="29"/>
      <c r="D153" s="140" t="s">
        <v>147</v>
      </c>
      <c r="F153" s="141" t="s">
        <v>306</v>
      </c>
      <c r="L153" s="29"/>
      <c r="M153" s="142"/>
      <c r="T153" s="49"/>
      <c r="AT153" s="17" t="s">
        <v>147</v>
      </c>
      <c r="AU153" s="17" t="s">
        <v>77</v>
      </c>
    </row>
    <row r="154" spans="2:65" s="12" customFormat="1" x14ac:dyDescent="0.2">
      <c r="B154" s="143"/>
      <c r="D154" s="144" t="s">
        <v>149</v>
      </c>
      <c r="E154" s="145" t="s">
        <v>3</v>
      </c>
      <c r="F154" s="146" t="s">
        <v>904</v>
      </c>
      <c r="H154" s="147"/>
      <c r="L154" s="143"/>
      <c r="M154" s="148"/>
      <c r="T154" s="149"/>
      <c r="AT154" s="145" t="s">
        <v>149</v>
      </c>
      <c r="AU154" s="145" t="s">
        <v>77</v>
      </c>
      <c r="AV154" s="12" t="s">
        <v>77</v>
      </c>
      <c r="AW154" s="12" t="s">
        <v>30</v>
      </c>
      <c r="AX154" s="12" t="s">
        <v>68</v>
      </c>
      <c r="AY154" s="145" t="s">
        <v>139</v>
      </c>
    </row>
    <row r="155" spans="2:65" s="12" customFormat="1" x14ac:dyDescent="0.2">
      <c r="B155" s="143"/>
      <c r="D155" s="144" t="s">
        <v>149</v>
      </c>
      <c r="E155" s="145" t="s">
        <v>3</v>
      </c>
      <c r="F155" s="146" t="s">
        <v>905</v>
      </c>
      <c r="H155" s="147"/>
      <c r="L155" s="143"/>
      <c r="M155" s="148"/>
      <c r="T155" s="149"/>
      <c r="AT155" s="145" t="s">
        <v>149</v>
      </c>
      <c r="AU155" s="145" t="s">
        <v>77</v>
      </c>
      <c r="AV155" s="12" t="s">
        <v>77</v>
      </c>
      <c r="AW155" s="12" t="s">
        <v>30</v>
      </c>
      <c r="AX155" s="12" t="s">
        <v>68</v>
      </c>
      <c r="AY155" s="145" t="s">
        <v>139</v>
      </c>
    </row>
    <row r="156" spans="2:65" s="12" customFormat="1" x14ac:dyDescent="0.2">
      <c r="B156" s="143"/>
      <c r="D156" s="144" t="s">
        <v>149</v>
      </c>
      <c r="E156" s="145" t="s">
        <v>3</v>
      </c>
      <c r="F156" s="146" t="s">
        <v>906</v>
      </c>
      <c r="H156" s="147">
        <v>231</v>
      </c>
      <c r="L156" s="143"/>
      <c r="M156" s="148"/>
      <c r="T156" s="149"/>
      <c r="AT156" s="145" t="s">
        <v>149</v>
      </c>
      <c r="AU156" s="145" t="s">
        <v>77</v>
      </c>
      <c r="AV156" s="12" t="s">
        <v>77</v>
      </c>
      <c r="AW156" s="12" t="s">
        <v>30</v>
      </c>
      <c r="AX156" s="12" t="s">
        <v>68</v>
      </c>
      <c r="AY156" s="145" t="s">
        <v>139</v>
      </c>
    </row>
    <row r="157" spans="2:65" s="12" customFormat="1" x14ac:dyDescent="0.2">
      <c r="B157" s="143"/>
      <c r="D157" s="144" t="s">
        <v>149</v>
      </c>
      <c r="E157" s="145" t="s">
        <v>3</v>
      </c>
      <c r="F157" s="146" t="s">
        <v>907</v>
      </c>
      <c r="H157" s="147">
        <v>19.274000000000001</v>
      </c>
      <c r="L157" s="143"/>
      <c r="M157" s="148"/>
      <c r="T157" s="149"/>
      <c r="AT157" s="145" t="s">
        <v>149</v>
      </c>
      <c r="AU157" s="145" t="s">
        <v>77</v>
      </c>
      <c r="AV157" s="12" t="s">
        <v>77</v>
      </c>
      <c r="AW157" s="12" t="s">
        <v>30</v>
      </c>
      <c r="AX157" s="12" t="s">
        <v>68</v>
      </c>
      <c r="AY157" s="145" t="s">
        <v>139</v>
      </c>
    </row>
    <row r="158" spans="2:65" s="12" customFormat="1" x14ac:dyDescent="0.2">
      <c r="B158" s="143"/>
      <c r="D158" s="144" t="s">
        <v>149</v>
      </c>
      <c r="E158" s="145" t="s">
        <v>3</v>
      </c>
      <c r="F158" s="146" t="s">
        <v>908</v>
      </c>
      <c r="H158" s="147">
        <v>2.7</v>
      </c>
      <c r="L158" s="143"/>
      <c r="M158" s="148"/>
      <c r="T158" s="149"/>
      <c r="AT158" s="145" t="s">
        <v>149</v>
      </c>
      <c r="AU158" s="145" t="s">
        <v>77</v>
      </c>
      <c r="AV158" s="12" t="s">
        <v>77</v>
      </c>
      <c r="AW158" s="12" t="s">
        <v>30</v>
      </c>
      <c r="AX158" s="12" t="s">
        <v>68</v>
      </c>
      <c r="AY158" s="145" t="s">
        <v>139</v>
      </c>
    </row>
    <row r="159" spans="2:65" s="12" customFormat="1" x14ac:dyDescent="0.2">
      <c r="B159" s="143"/>
      <c r="D159" s="144" t="s">
        <v>149</v>
      </c>
      <c r="E159" s="145" t="s">
        <v>3</v>
      </c>
      <c r="F159" s="146" t="s">
        <v>909</v>
      </c>
      <c r="H159" s="147">
        <v>1.4</v>
      </c>
      <c r="L159" s="143"/>
      <c r="M159" s="148"/>
      <c r="T159" s="149"/>
      <c r="AT159" s="145" t="s">
        <v>149</v>
      </c>
      <c r="AU159" s="145" t="s">
        <v>77</v>
      </c>
      <c r="AV159" s="12" t="s">
        <v>77</v>
      </c>
      <c r="AW159" s="12" t="s">
        <v>30</v>
      </c>
      <c r="AX159" s="12" t="s">
        <v>68</v>
      </c>
      <c r="AY159" s="145" t="s">
        <v>139</v>
      </c>
    </row>
    <row r="160" spans="2:65" s="12" customFormat="1" x14ac:dyDescent="0.2">
      <c r="B160" s="143"/>
      <c r="D160" s="144" t="s">
        <v>149</v>
      </c>
      <c r="E160" s="145" t="s">
        <v>3</v>
      </c>
      <c r="F160" s="146" t="s">
        <v>910</v>
      </c>
      <c r="H160" s="147"/>
      <c r="L160" s="143"/>
      <c r="M160" s="148"/>
      <c r="T160" s="149"/>
      <c r="AT160" s="145" t="s">
        <v>149</v>
      </c>
      <c r="AU160" s="145" t="s">
        <v>77</v>
      </c>
      <c r="AV160" s="12" t="s">
        <v>77</v>
      </c>
      <c r="AW160" s="12" t="s">
        <v>30</v>
      </c>
      <c r="AX160" s="12" t="s">
        <v>68</v>
      </c>
      <c r="AY160" s="145" t="s">
        <v>139</v>
      </c>
    </row>
    <row r="161" spans="2:65" s="13" customFormat="1" x14ac:dyDescent="0.2">
      <c r="B161" s="150"/>
      <c r="D161" s="144" t="s">
        <v>149</v>
      </c>
      <c r="E161" s="151" t="s">
        <v>3</v>
      </c>
      <c r="F161" s="152" t="s">
        <v>151</v>
      </c>
      <c r="H161" s="153">
        <v>254.374</v>
      </c>
      <c r="L161" s="150"/>
      <c r="M161" s="154"/>
      <c r="T161" s="155"/>
      <c r="AT161" s="151" t="s">
        <v>149</v>
      </c>
      <c r="AU161" s="151" t="s">
        <v>77</v>
      </c>
      <c r="AV161" s="13" t="s">
        <v>146</v>
      </c>
      <c r="AW161" s="13" t="s">
        <v>30</v>
      </c>
      <c r="AX161" s="13" t="s">
        <v>75</v>
      </c>
      <c r="AY161" s="151" t="s">
        <v>139</v>
      </c>
    </row>
    <row r="162" spans="2:65" s="1" customFormat="1" ht="37.950000000000003" customHeight="1" x14ac:dyDescent="0.2">
      <c r="B162" s="127"/>
      <c r="C162" s="128" t="s">
        <v>200</v>
      </c>
      <c r="D162" s="128" t="s">
        <v>141</v>
      </c>
      <c r="E162" s="129" t="s">
        <v>911</v>
      </c>
      <c r="F162" s="130" t="s">
        <v>912</v>
      </c>
      <c r="G162" s="131" t="s">
        <v>144</v>
      </c>
      <c r="H162" s="132">
        <v>0</v>
      </c>
      <c r="I162" s="133">
        <v>15</v>
      </c>
      <c r="J162" s="133">
        <f>ROUND(I162*H162,2)</f>
        <v>0</v>
      </c>
      <c r="K162" s="130" t="s">
        <v>145</v>
      </c>
      <c r="L162" s="29"/>
      <c r="M162" s="134" t="s">
        <v>3</v>
      </c>
      <c r="N162" s="135" t="s">
        <v>39</v>
      </c>
      <c r="O162" s="136">
        <v>5.5E-2</v>
      </c>
      <c r="P162" s="136">
        <f>O162*H162</f>
        <v>0</v>
      </c>
      <c r="Q162" s="136">
        <v>0</v>
      </c>
      <c r="R162" s="136">
        <f>Q162*H162</f>
        <v>0</v>
      </c>
      <c r="S162" s="136">
        <v>0</v>
      </c>
      <c r="T162" s="137">
        <f>S162*H162</f>
        <v>0</v>
      </c>
      <c r="AR162" s="138" t="s">
        <v>146</v>
      </c>
      <c r="AT162" s="138" t="s">
        <v>141</v>
      </c>
      <c r="AU162" s="138" t="s">
        <v>77</v>
      </c>
      <c r="AY162" s="17" t="s">
        <v>139</v>
      </c>
      <c r="BE162" s="139">
        <f>IF(N162="základní",J162,0)</f>
        <v>0</v>
      </c>
      <c r="BF162" s="139">
        <f>IF(N162="snížená",J162,0)</f>
        <v>0</v>
      </c>
      <c r="BG162" s="139">
        <f>IF(N162="zákl. přenesená",J162,0)</f>
        <v>0</v>
      </c>
      <c r="BH162" s="139">
        <f>IF(N162="sníž. přenesená",J162,0)</f>
        <v>0</v>
      </c>
      <c r="BI162" s="139">
        <f>IF(N162="nulová",J162,0)</f>
        <v>0</v>
      </c>
      <c r="BJ162" s="17" t="s">
        <v>75</v>
      </c>
      <c r="BK162" s="139">
        <f>ROUND(I162*H162,2)</f>
        <v>0</v>
      </c>
      <c r="BL162" s="17" t="s">
        <v>146</v>
      </c>
      <c r="BM162" s="138" t="s">
        <v>913</v>
      </c>
    </row>
    <row r="163" spans="2:65" s="1" customFormat="1" x14ac:dyDescent="0.2">
      <c r="B163" s="29"/>
      <c r="D163" s="140" t="s">
        <v>147</v>
      </c>
      <c r="F163" s="141" t="s">
        <v>914</v>
      </c>
      <c r="L163" s="29"/>
      <c r="M163" s="142"/>
      <c r="T163" s="49"/>
      <c r="AT163" s="17" t="s">
        <v>147</v>
      </c>
      <c r="AU163" s="17" t="s">
        <v>77</v>
      </c>
    </row>
    <row r="164" spans="2:65" s="1" customFormat="1" ht="16.5" customHeight="1" x14ac:dyDescent="0.2">
      <c r="B164" s="127"/>
      <c r="C164" s="161" t="s">
        <v>267</v>
      </c>
      <c r="D164" s="161" t="s">
        <v>287</v>
      </c>
      <c r="E164" s="162" t="s">
        <v>915</v>
      </c>
      <c r="F164" s="163" t="s">
        <v>916</v>
      </c>
      <c r="G164" s="164" t="s">
        <v>195</v>
      </c>
      <c r="H164" s="165">
        <v>0</v>
      </c>
      <c r="I164" s="166">
        <v>1580</v>
      </c>
      <c r="J164" s="166">
        <f>ROUND(I164*H164,2)</f>
        <v>0</v>
      </c>
      <c r="K164" s="163" t="s">
        <v>145</v>
      </c>
      <c r="L164" s="167"/>
      <c r="M164" s="168" t="s">
        <v>3</v>
      </c>
      <c r="N164" s="169" t="s">
        <v>39</v>
      </c>
      <c r="O164" s="136">
        <v>0</v>
      </c>
      <c r="P164" s="136">
        <f>O164*H164</f>
        <v>0</v>
      </c>
      <c r="Q164" s="136">
        <v>0.21</v>
      </c>
      <c r="R164" s="136">
        <f>Q164*H164</f>
        <v>0</v>
      </c>
      <c r="S164" s="136">
        <v>0</v>
      </c>
      <c r="T164" s="137">
        <f>S164*H164</f>
        <v>0</v>
      </c>
      <c r="AR164" s="138" t="s">
        <v>165</v>
      </c>
      <c r="AT164" s="138" t="s">
        <v>287</v>
      </c>
      <c r="AU164" s="138" t="s">
        <v>77</v>
      </c>
      <c r="AY164" s="17" t="s">
        <v>139</v>
      </c>
      <c r="BE164" s="139">
        <f>IF(N164="základní",J164,0)</f>
        <v>0</v>
      </c>
      <c r="BF164" s="139">
        <f>IF(N164="snížená",J164,0)</f>
        <v>0</v>
      </c>
      <c r="BG164" s="139">
        <f>IF(N164="zákl. přenesená",J164,0)</f>
        <v>0</v>
      </c>
      <c r="BH164" s="139">
        <f>IF(N164="sníž. přenesená",J164,0)</f>
        <v>0</v>
      </c>
      <c r="BI164" s="139">
        <f>IF(N164="nulová",J164,0)</f>
        <v>0</v>
      </c>
      <c r="BJ164" s="17" t="s">
        <v>75</v>
      </c>
      <c r="BK164" s="139">
        <f>ROUND(I164*H164,2)</f>
        <v>0</v>
      </c>
      <c r="BL164" s="17" t="s">
        <v>146</v>
      </c>
      <c r="BM164" s="138" t="s">
        <v>917</v>
      </c>
    </row>
    <row r="165" spans="2:65" s="12" customFormat="1" x14ac:dyDescent="0.2">
      <c r="B165" s="143"/>
      <c r="D165" s="144" t="s">
        <v>149</v>
      </c>
      <c r="F165" s="146" t="s">
        <v>918</v>
      </c>
      <c r="H165" s="147"/>
      <c r="L165" s="143"/>
      <c r="M165" s="148"/>
      <c r="T165" s="149"/>
      <c r="AT165" s="145" t="s">
        <v>149</v>
      </c>
      <c r="AU165" s="145" t="s">
        <v>77</v>
      </c>
      <c r="AV165" s="12" t="s">
        <v>77</v>
      </c>
      <c r="AW165" s="12" t="s">
        <v>4</v>
      </c>
      <c r="AX165" s="12" t="s">
        <v>75</v>
      </c>
      <c r="AY165" s="145" t="s">
        <v>139</v>
      </c>
    </row>
    <row r="166" spans="2:65" s="11" customFormat="1" ht="22.95" customHeight="1" x14ac:dyDescent="0.25">
      <c r="B166" s="116"/>
      <c r="D166" s="117" t="s">
        <v>67</v>
      </c>
      <c r="E166" s="125" t="s">
        <v>146</v>
      </c>
      <c r="F166" s="125" t="s">
        <v>312</v>
      </c>
      <c r="J166" s="126">
        <f>BK166</f>
        <v>0</v>
      </c>
      <c r="L166" s="116"/>
      <c r="M166" s="120"/>
      <c r="P166" s="121">
        <f>SUM(P167:P172)</f>
        <v>0</v>
      </c>
      <c r="R166" s="121">
        <f>SUM(R167:R172)</f>
        <v>0</v>
      </c>
      <c r="T166" s="122">
        <f>SUM(T167:T172)</f>
        <v>0</v>
      </c>
      <c r="AR166" s="117" t="s">
        <v>75</v>
      </c>
      <c r="AT166" s="123" t="s">
        <v>67</v>
      </c>
      <c r="AU166" s="123" t="s">
        <v>75</v>
      </c>
      <c r="AY166" s="117" t="s">
        <v>139</v>
      </c>
      <c r="BK166" s="124">
        <f>SUM(BK167:BK172)</f>
        <v>0</v>
      </c>
    </row>
    <row r="167" spans="2:65" s="1" customFormat="1" ht="33" customHeight="1" x14ac:dyDescent="0.2">
      <c r="B167" s="127"/>
      <c r="C167" s="128" t="s">
        <v>272</v>
      </c>
      <c r="D167" s="128" t="s">
        <v>141</v>
      </c>
      <c r="E167" s="129" t="s">
        <v>919</v>
      </c>
      <c r="F167" s="130" t="s">
        <v>920</v>
      </c>
      <c r="G167" s="131" t="s">
        <v>195</v>
      </c>
      <c r="H167" s="132"/>
      <c r="I167" s="133">
        <v>1304</v>
      </c>
      <c r="J167" s="133">
        <f>ROUND(I167*H167,2)</f>
        <v>0</v>
      </c>
      <c r="K167" s="130" t="s">
        <v>145</v>
      </c>
      <c r="L167" s="29"/>
      <c r="M167" s="134" t="s">
        <v>3</v>
      </c>
      <c r="N167" s="135" t="s">
        <v>39</v>
      </c>
      <c r="O167" s="136">
        <v>1.6950000000000001</v>
      </c>
      <c r="P167" s="136">
        <f>O167*H167</f>
        <v>0</v>
      </c>
      <c r="Q167" s="136">
        <v>0</v>
      </c>
      <c r="R167" s="136">
        <f>Q167*H167</f>
        <v>0</v>
      </c>
      <c r="S167" s="136">
        <v>0</v>
      </c>
      <c r="T167" s="137">
        <f>S167*H167</f>
        <v>0</v>
      </c>
      <c r="AR167" s="138" t="s">
        <v>146</v>
      </c>
      <c r="AT167" s="138" t="s">
        <v>141</v>
      </c>
      <c r="AU167" s="138" t="s">
        <v>77</v>
      </c>
      <c r="AY167" s="17" t="s">
        <v>139</v>
      </c>
      <c r="BE167" s="139">
        <f>IF(N167="základní",J167,0)</f>
        <v>0</v>
      </c>
      <c r="BF167" s="139">
        <f>IF(N167="snížená",J167,0)</f>
        <v>0</v>
      </c>
      <c r="BG167" s="139">
        <f>IF(N167="zákl. přenesená",J167,0)</f>
        <v>0</v>
      </c>
      <c r="BH167" s="139">
        <f>IF(N167="sníž. přenesená",J167,0)</f>
        <v>0</v>
      </c>
      <c r="BI167" s="139">
        <f>IF(N167="nulová",J167,0)</f>
        <v>0</v>
      </c>
      <c r="BJ167" s="17" t="s">
        <v>75</v>
      </c>
      <c r="BK167" s="139">
        <f>ROUND(I167*H167,2)</f>
        <v>0</v>
      </c>
      <c r="BL167" s="17" t="s">
        <v>146</v>
      </c>
      <c r="BM167" s="138" t="s">
        <v>921</v>
      </c>
    </row>
    <row r="168" spans="2:65" s="1" customFormat="1" x14ac:dyDescent="0.2">
      <c r="B168" s="29"/>
      <c r="D168" s="140" t="s">
        <v>147</v>
      </c>
      <c r="F168" s="141" t="s">
        <v>922</v>
      </c>
      <c r="L168" s="29"/>
      <c r="M168" s="142"/>
      <c r="T168" s="49"/>
      <c r="AT168" s="17" t="s">
        <v>147</v>
      </c>
      <c r="AU168" s="17" t="s">
        <v>77</v>
      </c>
    </row>
    <row r="169" spans="2:65" s="12" customFormat="1" x14ac:dyDescent="0.2">
      <c r="B169" s="143"/>
      <c r="D169" s="144" t="s">
        <v>149</v>
      </c>
      <c r="E169" s="145" t="s">
        <v>3</v>
      </c>
      <c r="F169" s="146" t="s">
        <v>923</v>
      </c>
      <c r="H169" s="147"/>
      <c r="L169" s="143"/>
      <c r="M169" s="148"/>
      <c r="T169" s="149"/>
      <c r="AT169" s="145" t="s">
        <v>149</v>
      </c>
      <c r="AU169" s="145" t="s">
        <v>77</v>
      </c>
      <c r="AV169" s="12" t="s">
        <v>77</v>
      </c>
      <c r="AW169" s="12" t="s">
        <v>30</v>
      </c>
      <c r="AX169" s="12" t="s">
        <v>75</v>
      </c>
      <c r="AY169" s="145" t="s">
        <v>139</v>
      </c>
    </row>
    <row r="170" spans="2:65" s="1" customFormat="1" ht="24.15" customHeight="1" x14ac:dyDescent="0.2">
      <c r="B170" s="127"/>
      <c r="C170" s="128" t="s">
        <v>279</v>
      </c>
      <c r="D170" s="128" t="s">
        <v>141</v>
      </c>
      <c r="E170" s="129" t="s">
        <v>924</v>
      </c>
      <c r="F170" s="130" t="s">
        <v>925</v>
      </c>
      <c r="G170" s="131" t="s">
        <v>425</v>
      </c>
      <c r="H170" s="132"/>
      <c r="I170" s="133">
        <v>590</v>
      </c>
      <c r="J170" s="133">
        <f>ROUND(I170*H170,2)</f>
        <v>0</v>
      </c>
      <c r="K170" s="130" t="s">
        <v>145</v>
      </c>
      <c r="L170" s="29"/>
      <c r="M170" s="134" t="s">
        <v>3</v>
      </c>
      <c r="N170" s="135" t="s">
        <v>39</v>
      </c>
      <c r="O170" s="136">
        <v>1.05</v>
      </c>
      <c r="P170" s="136">
        <f>O170*H170</f>
        <v>0</v>
      </c>
      <c r="Q170" s="136">
        <v>0.22394</v>
      </c>
      <c r="R170" s="136">
        <f>Q170*H170</f>
        <v>0</v>
      </c>
      <c r="S170" s="136">
        <v>0</v>
      </c>
      <c r="T170" s="137">
        <f>S170*H170</f>
        <v>0</v>
      </c>
      <c r="AR170" s="138" t="s">
        <v>146</v>
      </c>
      <c r="AT170" s="138" t="s">
        <v>141</v>
      </c>
      <c r="AU170" s="138" t="s">
        <v>77</v>
      </c>
      <c r="AY170" s="17" t="s">
        <v>139</v>
      </c>
      <c r="BE170" s="139">
        <f>IF(N170="základní",J170,0)</f>
        <v>0</v>
      </c>
      <c r="BF170" s="139">
        <f>IF(N170="snížená",J170,0)</f>
        <v>0</v>
      </c>
      <c r="BG170" s="139">
        <f>IF(N170="zákl. přenesená",J170,0)</f>
        <v>0</v>
      </c>
      <c r="BH170" s="139">
        <f>IF(N170="sníž. přenesená",J170,0)</f>
        <v>0</v>
      </c>
      <c r="BI170" s="139">
        <f>IF(N170="nulová",J170,0)</f>
        <v>0</v>
      </c>
      <c r="BJ170" s="17" t="s">
        <v>75</v>
      </c>
      <c r="BK170" s="139">
        <f>ROUND(I170*H170,2)</f>
        <v>0</v>
      </c>
      <c r="BL170" s="17" t="s">
        <v>146</v>
      </c>
      <c r="BM170" s="138" t="s">
        <v>926</v>
      </c>
    </row>
    <row r="171" spans="2:65" s="1" customFormat="1" x14ac:dyDescent="0.2">
      <c r="B171" s="29"/>
      <c r="D171" s="140" t="s">
        <v>147</v>
      </c>
      <c r="F171" s="141" t="s">
        <v>927</v>
      </c>
      <c r="L171" s="29"/>
      <c r="M171" s="142"/>
      <c r="T171" s="49"/>
      <c r="AT171" s="17" t="s">
        <v>147</v>
      </c>
      <c r="AU171" s="17" t="s">
        <v>77</v>
      </c>
    </row>
    <row r="172" spans="2:65" s="1" customFormat="1" ht="24.15" customHeight="1" x14ac:dyDescent="0.2">
      <c r="B172" s="127"/>
      <c r="C172" s="161" t="s">
        <v>207</v>
      </c>
      <c r="D172" s="161" t="s">
        <v>287</v>
      </c>
      <c r="E172" s="162" t="s">
        <v>477</v>
      </c>
      <c r="F172" s="163" t="s">
        <v>478</v>
      </c>
      <c r="G172" s="164" t="s">
        <v>425</v>
      </c>
      <c r="H172" s="165"/>
      <c r="I172" s="166">
        <v>361</v>
      </c>
      <c r="J172" s="166">
        <f>ROUND(I172*H172,2)</f>
        <v>0</v>
      </c>
      <c r="K172" s="163" t="s">
        <v>145</v>
      </c>
      <c r="L172" s="167"/>
      <c r="M172" s="168" t="s">
        <v>3</v>
      </c>
      <c r="N172" s="169" t="s">
        <v>39</v>
      </c>
      <c r="O172" s="136">
        <v>0</v>
      </c>
      <c r="P172" s="136">
        <f>O172*H172</f>
        <v>0</v>
      </c>
      <c r="Q172" s="136">
        <v>2.7E-2</v>
      </c>
      <c r="R172" s="136">
        <f>Q172*H172</f>
        <v>0</v>
      </c>
      <c r="S172" s="136">
        <v>0</v>
      </c>
      <c r="T172" s="137">
        <f>S172*H172</f>
        <v>0</v>
      </c>
      <c r="AR172" s="138" t="s">
        <v>165</v>
      </c>
      <c r="AT172" s="138" t="s">
        <v>287</v>
      </c>
      <c r="AU172" s="138" t="s">
        <v>77</v>
      </c>
      <c r="AY172" s="17" t="s">
        <v>139</v>
      </c>
      <c r="BE172" s="139">
        <f>IF(N172="základní",J172,0)</f>
        <v>0</v>
      </c>
      <c r="BF172" s="139">
        <f>IF(N172="snížená",J172,0)</f>
        <v>0</v>
      </c>
      <c r="BG172" s="139">
        <f>IF(N172="zákl. přenesená",J172,0)</f>
        <v>0</v>
      </c>
      <c r="BH172" s="139">
        <f>IF(N172="sníž. přenesená",J172,0)</f>
        <v>0</v>
      </c>
      <c r="BI172" s="139">
        <f>IF(N172="nulová",J172,0)</f>
        <v>0</v>
      </c>
      <c r="BJ172" s="17" t="s">
        <v>75</v>
      </c>
      <c r="BK172" s="139">
        <f>ROUND(I172*H172,2)</f>
        <v>0</v>
      </c>
      <c r="BL172" s="17" t="s">
        <v>146</v>
      </c>
      <c r="BM172" s="138" t="s">
        <v>928</v>
      </c>
    </row>
    <row r="173" spans="2:65" s="11" customFormat="1" ht="22.95" customHeight="1" x14ac:dyDescent="0.25">
      <c r="B173" s="116"/>
      <c r="D173" s="117" t="s">
        <v>67</v>
      </c>
      <c r="E173" s="125" t="s">
        <v>167</v>
      </c>
      <c r="F173" s="125" t="s">
        <v>331</v>
      </c>
      <c r="J173" s="126">
        <f>BK173</f>
        <v>417614.64</v>
      </c>
      <c r="L173" s="116"/>
      <c r="M173" s="120"/>
      <c r="P173" s="121">
        <f>SUM(P174:P213)</f>
        <v>186.209</v>
      </c>
      <c r="R173" s="121">
        <f>SUM(R174:R213)</f>
        <v>98.14961000000001</v>
      </c>
      <c r="T173" s="122">
        <f>SUM(T174:T213)</f>
        <v>0</v>
      </c>
      <c r="AR173" s="117" t="s">
        <v>75</v>
      </c>
      <c r="AT173" s="123" t="s">
        <v>67</v>
      </c>
      <c r="AU173" s="123" t="s">
        <v>75</v>
      </c>
      <c r="AY173" s="117" t="s">
        <v>139</v>
      </c>
      <c r="BK173" s="124">
        <f>SUM(BK174:BK213)</f>
        <v>417614.64</v>
      </c>
    </row>
    <row r="174" spans="2:65" s="1" customFormat="1" ht="37.950000000000003" customHeight="1" x14ac:dyDescent="0.2">
      <c r="B174" s="127"/>
      <c r="C174" s="128" t="s">
        <v>292</v>
      </c>
      <c r="D174" s="128" t="s">
        <v>141</v>
      </c>
      <c r="E174" s="129" t="s">
        <v>332</v>
      </c>
      <c r="F174" s="130" t="s">
        <v>333</v>
      </c>
      <c r="G174" s="131" t="s">
        <v>144</v>
      </c>
      <c r="H174" s="132">
        <v>116</v>
      </c>
      <c r="I174" s="133">
        <v>88</v>
      </c>
      <c r="J174" s="133">
        <f>ROUND(I174*H174,2)</f>
        <v>10208</v>
      </c>
      <c r="K174" s="130" t="s">
        <v>145</v>
      </c>
      <c r="L174" s="29"/>
      <c r="M174" s="134" t="s">
        <v>3</v>
      </c>
      <c r="N174" s="135" t="s">
        <v>39</v>
      </c>
      <c r="O174" s="136">
        <v>3.1E-2</v>
      </c>
      <c r="P174" s="136">
        <f>O174*H174</f>
        <v>3.5960000000000001</v>
      </c>
      <c r="Q174" s="136">
        <v>0</v>
      </c>
      <c r="R174" s="136">
        <f>Q174*H174</f>
        <v>0</v>
      </c>
      <c r="S174" s="136">
        <v>0</v>
      </c>
      <c r="T174" s="137">
        <f>S174*H174</f>
        <v>0</v>
      </c>
      <c r="AR174" s="138" t="s">
        <v>146</v>
      </c>
      <c r="AT174" s="138" t="s">
        <v>141</v>
      </c>
      <c r="AU174" s="138" t="s">
        <v>77</v>
      </c>
      <c r="AY174" s="17" t="s">
        <v>139</v>
      </c>
      <c r="BE174" s="139">
        <f>IF(N174="základní",J174,0)</f>
        <v>10208</v>
      </c>
      <c r="BF174" s="139">
        <f>IF(N174="snížená",J174,0)</f>
        <v>0</v>
      </c>
      <c r="BG174" s="139">
        <f>IF(N174="zákl. přenesená",J174,0)</f>
        <v>0</v>
      </c>
      <c r="BH174" s="139">
        <f>IF(N174="sníž. přenesená",J174,0)</f>
        <v>0</v>
      </c>
      <c r="BI174" s="139">
        <f>IF(N174="nulová",J174,0)</f>
        <v>0</v>
      </c>
      <c r="BJ174" s="17" t="s">
        <v>75</v>
      </c>
      <c r="BK174" s="139">
        <f>ROUND(I174*H174,2)</f>
        <v>10208</v>
      </c>
      <c r="BL174" s="17" t="s">
        <v>146</v>
      </c>
      <c r="BM174" s="138" t="s">
        <v>929</v>
      </c>
    </row>
    <row r="175" spans="2:65" s="1" customFormat="1" x14ac:dyDescent="0.2">
      <c r="B175" s="29"/>
      <c r="D175" s="140" t="s">
        <v>147</v>
      </c>
      <c r="F175" s="141" t="s">
        <v>335</v>
      </c>
      <c r="L175" s="29"/>
      <c r="M175" s="142"/>
      <c r="T175" s="49"/>
      <c r="AT175" s="17" t="s">
        <v>147</v>
      </c>
      <c r="AU175" s="17" t="s">
        <v>77</v>
      </c>
    </row>
    <row r="176" spans="2:65" s="1" customFormat="1" ht="44.25" customHeight="1" x14ac:dyDescent="0.2">
      <c r="B176" s="127"/>
      <c r="C176" s="128" t="s">
        <v>298</v>
      </c>
      <c r="D176" s="128" t="s">
        <v>141</v>
      </c>
      <c r="E176" s="129" t="s">
        <v>930</v>
      </c>
      <c r="F176" s="130" t="s">
        <v>931</v>
      </c>
      <c r="G176" s="131" t="s">
        <v>144</v>
      </c>
      <c r="H176" s="132">
        <v>116</v>
      </c>
      <c r="I176" s="133">
        <v>134</v>
      </c>
      <c r="J176" s="133">
        <f>ROUND(I176*H176,2)</f>
        <v>15544</v>
      </c>
      <c r="K176" s="130" t="s">
        <v>145</v>
      </c>
      <c r="L176" s="29"/>
      <c r="M176" s="134" t="s">
        <v>3</v>
      </c>
      <c r="N176" s="135" t="s">
        <v>39</v>
      </c>
      <c r="O176" s="136">
        <v>2.5000000000000001E-2</v>
      </c>
      <c r="P176" s="136">
        <f>O176*H176</f>
        <v>2.9000000000000004</v>
      </c>
      <c r="Q176" s="136">
        <v>0</v>
      </c>
      <c r="R176" s="136">
        <f>Q176*H176</f>
        <v>0</v>
      </c>
      <c r="S176" s="136">
        <v>0</v>
      </c>
      <c r="T176" s="137">
        <f>S176*H176</f>
        <v>0</v>
      </c>
      <c r="AR176" s="138" t="s">
        <v>146</v>
      </c>
      <c r="AT176" s="138" t="s">
        <v>141</v>
      </c>
      <c r="AU176" s="138" t="s">
        <v>77</v>
      </c>
      <c r="AY176" s="17" t="s">
        <v>139</v>
      </c>
      <c r="BE176" s="139">
        <f>IF(N176="základní",J176,0)</f>
        <v>15544</v>
      </c>
      <c r="BF176" s="139">
        <f>IF(N176="snížená",J176,0)</f>
        <v>0</v>
      </c>
      <c r="BG176" s="139">
        <f>IF(N176="zákl. přenesená",J176,0)</f>
        <v>0</v>
      </c>
      <c r="BH176" s="139">
        <f>IF(N176="sníž. přenesená",J176,0)</f>
        <v>0</v>
      </c>
      <c r="BI176" s="139">
        <f>IF(N176="nulová",J176,0)</f>
        <v>0</v>
      </c>
      <c r="BJ176" s="17" t="s">
        <v>75</v>
      </c>
      <c r="BK176" s="139">
        <f>ROUND(I176*H176,2)</f>
        <v>15544</v>
      </c>
      <c r="BL176" s="17" t="s">
        <v>146</v>
      </c>
      <c r="BM176" s="138" t="s">
        <v>932</v>
      </c>
    </row>
    <row r="177" spans="2:65" s="1" customFormat="1" x14ac:dyDescent="0.2">
      <c r="B177" s="29"/>
      <c r="D177" s="140" t="s">
        <v>147</v>
      </c>
      <c r="F177" s="141" t="s">
        <v>933</v>
      </c>
      <c r="L177" s="29"/>
      <c r="M177" s="142"/>
      <c r="T177" s="49"/>
      <c r="AT177" s="17" t="s">
        <v>147</v>
      </c>
      <c r="AU177" s="17" t="s">
        <v>77</v>
      </c>
    </row>
    <row r="178" spans="2:65" s="1" customFormat="1" ht="44.25" customHeight="1" x14ac:dyDescent="0.2">
      <c r="B178" s="127"/>
      <c r="C178" s="128" t="s">
        <v>302</v>
      </c>
      <c r="D178" s="128" t="s">
        <v>141</v>
      </c>
      <c r="E178" s="129" t="s">
        <v>934</v>
      </c>
      <c r="F178" s="130" t="s">
        <v>935</v>
      </c>
      <c r="G178" s="131" t="s">
        <v>144</v>
      </c>
      <c r="H178" s="132">
        <v>116</v>
      </c>
      <c r="I178" s="133">
        <v>236</v>
      </c>
      <c r="J178" s="133">
        <f>ROUND(I178*H178,2)</f>
        <v>27376</v>
      </c>
      <c r="K178" s="130" t="s">
        <v>145</v>
      </c>
      <c r="L178" s="29"/>
      <c r="M178" s="134" t="s">
        <v>3</v>
      </c>
      <c r="N178" s="135" t="s">
        <v>39</v>
      </c>
      <c r="O178" s="136">
        <v>2.8000000000000001E-2</v>
      </c>
      <c r="P178" s="136">
        <f>O178*H178</f>
        <v>3.2480000000000002</v>
      </c>
      <c r="Q178" s="136">
        <v>0</v>
      </c>
      <c r="R178" s="136">
        <f>Q178*H178</f>
        <v>0</v>
      </c>
      <c r="S178" s="136">
        <v>0</v>
      </c>
      <c r="T178" s="137">
        <f>S178*H178</f>
        <v>0</v>
      </c>
      <c r="AR178" s="138" t="s">
        <v>146</v>
      </c>
      <c r="AT178" s="138" t="s">
        <v>141</v>
      </c>
      <c r="AU178" s="138" t="s">
        <v>77</v>
      </c>
      <c r="AY178" s="17" t="s">
        <v>139</v>
      </c>
      <c r="BE178" s="139">
        <f>IF(N178="základní",J178,0)</f>
        <v>27376</v>
      </c>
      <c r="BF178" s="139">
        <f>IF(N178="snížená",J178,0)</f>
        <v>0</v>
      </c>
      <c r="BG178" s="139">
        <f>IF(N178="zákl. přenesená",J178,0)</f>
        <v>0</v>
      </c>
      <c r="BH178" s="139">
        <f>IF(N178="sníž. přenesená",J178,0)</f>
        <v>0</v>
      </c>
      <c r="BI178" s="139">
        <f>IF(N178="nulová",J178,0)</f>
        <v>0</v>
      </c>
      <c r="BJ178" s="17" t="s">
        <v>75</v>
      </c>
      <c r="BK178" s="139">
        <f>ROUND(I178*H178,2)</f>
        <v>27376</v>
      </c>
      <c r="BL178" s="17" t="s">
        <v>146</v>
      </c>
      <c r="BM178" s="138" t="s">
        <v>936</v>
      </c>
    </row>
    <row r="179" spans="2:65" s="1" customFormat="1" x14ac:dyDescent="0.2">
      <c r="B179" s="29"/>
      <c r="D179" s="140" t="s">
        <v>147</v>
      </c>
      <c r="F179" s="141" t="s">
        <v>937</v>
      </c>
      <c r="L179" s="29"/>
      <c r="M179" s="142"/>
      <c r="T179" s="49"/>
      <c r="AT179" s="17" t="s">
        <v>147</v>
      </c>
      <c r="AU179" s="17" t="s">
        <v>77</v>
      </c>
    </row>
    <row r="180" spans="2:65" s="1" customFormat="1" ht="37.950000000000003" customHeight="1" x14ac:dyDescent="0.2">
      <c r="B180" s="127"/>
      <c r="C180" s="128" t="s">
        <v>213</v>
      </c>
      <c r="D180" s="128" t="s">
        <v>141</v>
      </c>
      <c r="E180" s="129" t="s">
        <v>346</v>
      </c>
      <c r="F180" s="130" t="s">
        <v>347</v>
      </c>
      <c r="G180" s="131" t="s">
        <v>144</v>
      </c>
      <c r="H180" s="132">
        <v>0</v>
      </c>
      <c r="I180" s="133">
        <v>291</v>
      </c>
      <c r="J180" s="133">
        <f>ROUND(I180*H180,2)</f>
        <v>0</v>
      </c>
      <c r="K180" s="130" t="s">
        <v>145</v>
      </c>
      <c r="L180" s="29"/>
      <c r="M180" s="134" t="s">
        <v>3</v>
      </c>
      <c r="N180" s="135" t="s">
        <v>39</v>
      </c>
      <c r="O180" s="136">
        <v>5.7000000000000002E-2</v>
      </c>
      <c r="P180" s="136">
        <f>O180*H180</f>
        <v>0</v>
      </c>
      <c r="Q180" s="136">
        <v>0.48574000000000001</v>
      </c>
      <c r="R180" s="136">
        <f>Q180*H180</f>
        <v>0</v>
      </c>
      <c r="S180" s="136">
        <v>0</v>
      </c>
      <c r="T180" s="137">
        <f>S180*H180</f>
        <v>0</v>
      </c>
      <c r="AR180" s="138" t="s">
        <v>146</v>
      </c>
      <c r="AT180" s="138" t="s">
        <v>141</v>
      </c>
      <c r="AU180" s="138" t="s">
        <v>77</v>
      </c>
      <c r="AY180" s="17" t="s">
        <v>139</v>
      </c>
      <c r="BE180" s="139">
        <f>IF(N180="základní",J180,0)</f>
        <v>0</v>
      </c>
      <c r="BF180" s="139">
        <f>IF(N180="snížená",J180,0)</f>
        <v>0</v>
      </c>
      <c r="BG180" s="139">
        <f>IF(N180="zákl. přenesená",J180,0)</f>
        <v>0</v>
      </c>
      <c r="BH180" s="139">
        <f>IF(N180="sníž. přenesená",J180,0)</f>
        <v>0</v>
      </c>
      <c r="BI180" s="139">
        <f>IF(N180="nulová",J180,0)</f>
        <v>0</v>
      </c>
      <c r="BJ180" s="17" t="s">
        <v>75</v>
      </c>
      <c r="BK180" s="139">
        <f>ROUND(I180*H180,2)</f>
        <v>0</v>
      </c>
      <c r="BL180" s="17" t="s">
        <v>146</v>
      </c>
      <c r="BM180" s="138" t="s">
        <v>200</v>
      </c>
    </row>
    <row r="181" spans="2:65" s="1" customFormat="1" x14ac:dyDescent="0.2">
      <c r="B181" s="29"/>
      <c r="D181" s="140" t="s">
        <v>147</v>
      </c>
      <c r="F181" s="141" t="s">
        <v>349</v>
      </c>
      <c r="L181" s="29"/>
      <c r="M181" s="142"/>
      <c r="T181" s="49"/>
      <c r="AT181" s="17" t="s">
        <v>147</v>
      </c>
      <c r="AU181" s="17" t="s">
        <v>77</v>
      </c>
    </row>
    <row r="182" spans="2:65" s="12" customFormat="1" x14ac:dyDescent="0.2">
      <c r="B182" s="143"/>
      <c r="D182" s="144" t="s">
        <v>149</v>
      </c>
      <c r="E182" s="145" t="s">
        <v>3</v>
      </c>
      <c r="F182" s="146" t="s">
        <v>904</v>
      </c>
      <c r="H182" s="147">
        <v>57.9</v>
      </c>
      <c r="L182" s="143"/>
      <c r="M182" s="148"/>
      <c r="T182" s="149"/>
      <c r="AT182" s="145" t="s">
        <v>149</v>
      </c>
      <c r="AU182" s="145" t="s">
        <v>77</v>
      </c>
      <c r="AV182" s="12" t="s">
        <v>77</v>
      </c>
      <c r="AW182" s="12" t="s">
        <v>30</v>
      </c>
      <c r="AX182" s="12" t="s">
        <v>68</v>
      </c>
      <c r="AY182" s="145" t="s">
        <v>139</v>
      </c>
    </row>
    <row r="183" spans="2:65" s="12" customFormat="1" x14ac:dyDescent="0.2">
      <c r="B183" s="143"/>
      <c r="D183" s="144" t="s">
        <v>149</v>
      </c>
      <c r="E183" s="145" t="s">
        <v>3</v>
      </c>
      <c r="F183" s="146" t="s">
        <v>905</v>
      </c>
      <c r="H183" s="147">
        <v>13.35</v>
      </c>
      <c r="L183" s="143"/>
      <c r="M183" s="148"/>
      <c r="T183" s="149"/>
      <c r="AT183" s="145" t="s">
        <v>149</v>
      </c>
      <c r="AU183" s="145" t="s">
        <v>77</v>
      </c>
      <c r="AV183" s="12" t="s">
        <v>77</v>
      </c>
      <c r="AW183" s="12" t="s">
        <v>30</v>
      </c>
      <c r="AX183" s="12" t="s">
        <v>68</v>
      </c>
      <c r="AY183" s="145" t="s">
        <v>139</v>
      </c>
    </row>
    <row r="184" spans="2:65" s="13" customFormat="1" x14ac:dyDescent="0.2">
      <c r="B184" s="150"/>
      <c r="D184" s="144" t="s">
        <v>149</v>
      </c>
      <c r="E184" s="151" t="s">
        <v>3</v>
      </c>
      <c r="F184" s="152" t="s">
        <v>151</v>
      </c>
      <c r="H184" s="153">
        <v>71.25</v>
      </c>
      <c r="L184" s="150"/>
      <c r="M184" s="154"/>
      <c r="T184" s="155"/>
      <c r="AT184" s="151" t="s">
        <v>149</v>
      </c>
      <c r="AU184" s="151" t="s">
        <v>77</v>
      </c>
      <c r="AV184" s="13" t="s">
        <v>146</v>
      </c>
      <c r="AW184" s="13" t="s">
        <v>30</v>
      </c>
      <c r="AX184" s="13" t="s">
        <v>75</v>
      </c>
      <c r="AY184" s="151" t="s">
        <v>139</v>
      </c>
    </row>
    <row r="185" spans="2:65" s="1" customFormat="1" ht="37.950000000000003" customHeight="1" x14ac:dyDescent="0.2">
      <c r="B185" s="127"/>
      <c r="C185" s="128" t="s">
        <v>313</v>
      </c>
      <c r="D185" s="128" t="s">
        <v>141</v>
      </c>
      <c r="E185" s="129" t="s">
        <v>938</v>
      </c>
      <c r="F185" s="130" t="s">
        <v>939</v>
      </c>
      <c r="G185" s="131" t="s">
        <v>144</v>
      </c>
      <c r="H185" s="132">
        <v>31</v>
      </c>
      <c r="I185" s="133">
        <v>266</v>
      </c>
      <c r="J185" s="133">
        <f>ROUND(I185*H185,2)</f>
        <v>8246</v>
      </c>
      <c r="K185" s="130" t="s">
        <v>3</v>
      </c>
      <c r="L185" s="29"/>
      <c r="M185" s="134" t="s">
        <v>3</v>
      </c>
      <c r="N185" s="135" t="s">
        <v>39</v>
      </c>
      <c r="O185" s="136">
        <v>0.217</v>
      </c>
      <c r="P185" s="136">
        <f>O185*H185</f>
        <v>6.7270000000000003</v>
      </c>
      <c r="Q185" s="136">
        <v>0.46</v>
      </c>
      <c r="R185" s="136">
        <f>Q185*H185</f>
        <v>14.26</v>
      </c>
      <c r="S185" s="136">
        <v>0</v>
      </c>
      <c r="T185" s="137">
        <f>S185*H185</f>
        <v>0</v>
      </c>
      <c r="AR185" s="138" t="s">
        <v>146</v>
      </c>
      <c r="AT185" s="138" t="s">
        <v>141</v>
      </c>
      <c r="AU185" s="138" t="s">
        <v>77</v>
      </c>
      <c r="AY185" s="17" t="s">
        <v>139</v>
      </c>
      <c r="BE185" s="139">
        <f>IF(N185="základní",J185,0)</f>
        <v>8246</v>
      </c>
      <c r="BF185" s="139">
        <f>IF(N185="snížená",J185,0)</f>
        <v>0</v>
      </c>
      <c r="BG185" s="139">
        <f>IF(N185="zákl. přenesená",J185,0)</f>
        <v>0</v>
      </c>
      <c r="BH185" s="139">
        <f>IF(N185="sníž. přenesená",J185,0)</f>
        <v>0</v>
      </c>
      <c r="BI185" s="139">
        <f>IF(N185="nulová",J185,0)</f>
        <v>0</v>
      </c>
      <c r="BJ185" s="17" t="s">
        <v>75</v>
      </c>
      <c r="BK185" s="139">
        <f>ROUND(I185*H185,2)</f>
        <v>8246</v>
      </c>
      <c r="BL185" s="17" t="s">
        <v>146</v>
      </c>
      <c r="BM185" s="138" t="s">
        <v>940</v>
      </c>
    </row>
    <row r="186" spans="2:65" s="1" customFormat="1" ht="44.25" customHeight="1" x14ac:dyDescent="0.2">
      <c r="B186" s="127"/>
      <c r="C186" s="128" t="s">
        <v>219</v>
      </c>
      <c r="D186" s="128" t="s">
        <v>141</v>
      </c>
      <c r="E186" s="129" t="s">
        <v>941</v>
      </c>
      <c r="F186" s="130" t="s">
        <v>942</v>
      </c>
      <c r="G186" s="131" t="s">
        <v>144</v>
      </c>
      <c r="H186" s="132">
        <v>31</v>
      </c>
      <c r="I186" s="133">
        <v>1236</v>
      </c>
      <c r="J186" s="133">
        <f>ROUND(I186*H186,2)</f>
        <v>38316</v>
      </c>
      <c r="K186" s="130" t="s">
        <v>145</v>
      </c>
      <c r="L186" s="29"/>
      <c r="M186" s="134" t="s">
        <v>3</v>
      </c>
      <c r="N186" s="135" t="s">
        <v>39</v>
      </c>
      <c r="O186" s="136">
        <v>0.374</v>
      </c>
      <c r="P186" s="136">
        <f>O186*H186</f>
        <v>11.593999999999999</v>
      </c>
      <c r="Q186" s="136">
        <v>0.26375999999999999</v>
      </c>
      <c r="R186" s="136">
        <f>Q186*H186</f>
        <v>8.1765600000000003</v>
      </c>
      <c r="S186" s="136">
        <v>0</v>
      </c>
      <c r="T186" s="137">
        <f>S186*H186</f>
        <v>0</v>
      </c>
      <c r="AR186" s="138" t="s">
        <v>146</v>
      </c>
      <c r="AT186" s="138" t="s">
        <v>141</v>
      </c>
      <c r="AU186" s="138" t="s">
        <v>77</v>
      </c>
      <c r="AY186" s="17" t="s">
        <v>139</v>
      </c>
      <c r="BE186" s="139">
        <f>IF(N186="základní",J186,0)</f>
        <v>38316</v>
      </c>
      <c r="BF186" s="139">
        <f>IF(N186="snížená",J186,0)</f>
        <v>0</v>
      </c>
      <c r="BG186" s="139">
        <f>IF(N186="zákl. přenesená",J186,0)</f>
        <v>0</v>
      </c>
      <c r="BH186" s="139">
        <f>IF(N186="sníž. přenesená",J186,0)</f>
        <v>0</v>
      </c>
      <c r="BI186" s="139">
        <f>IF(N186="nulová",J186,0)</f>
        <v>0</v>
      </c>
      <c r="BJ186" s="17" t="s">
        <v>75</v>
      </c>
      <c r="BK186" s="139">
        <f>ROUND(I186*H186,2)</f>
        <v>38316</v>
      </c>
      <c r="BL186" s="17" t="s">
        <v>146</v>
      </c>
      <c r="BM186" s="138" t="s">
        <v>943</v>
      </c>
    </row>
    <row r="187" spans="2:65" s="1" customFormat="1" x14ac:dyDescent="0.2">
      <c r="B187" s="29"/>
      <c r="D187" s="140" t="s">
        <v>147</v>
      </c>
      <c r="F187" s="141" t="s">
        <v>944</v>
      </c>
      <c r="L187" s="29"/>
      <c r="M187" s="142"/>
      <c r="T187" s="49"/>
      <c r="AT187" s="17" t="s">
        <v>147</v>
      </c>
      <c r="AU187" s="17" t="s">
        <v>77</v>
      </c>
    </row>
    <row r="188" spans="2:65" s="1" customFormat="1" ht="44.25" customHeight="1" x14ac:dyDescent="0.2">
      <c r="B188" s="127"/>
      <c r="C188" s="128" t="s">
        <v>325</v>
      </c>
      <c r="D188" s="128" t="s">
        <v>141</v>
      </c>
      <c r="E188" s="129" t="s">
        <v>945</v>
      </c>
      <c r="F188" s="130" t="s">
        <v>946</v>
      </c>
      <c r="G188" s="131" t="s">
        <v>144</v>
      </c>
      <c r="H188" s="132">
        <v>31</v>
      </c>
      <c r="I188" s="133">
        <v>1236</v>
      </c>
      <c r="J188" s="133">
        <f>ROUND(I188*H188,2)</f>
        <v>38316</v>
      </c>
      <c r="K188" s="130" t="s">
        <v>3</v>
      </c>
      <c r="L188" s="29"/>
      <c r="M188" s="134" t="s">
        <v>3</v>
      </c>
      <c r="N188" s="135" t="s">
        <v>39</v>
      </c>
      <c r="O188" s="136">
        <v>0.374</v>
      </c>
      <c r="P188" s="136">
        <f>O188*H188</f>
        <v>11.593999999999999</v>
      </c>
      <c r="Q188" s="136">
        <v>0.26375999999999999</v>
      </c>
      <c r="R188" s="136">
        <f>Q188*H188</f>
        <v>8.1765600000000003</v>
      </c>
      <c r="S188" s="136">
        <v>0</v>
      </c>
      <c r="T188" s="137">
        <f>S188*H188</f>
        <v>0</v>
      </c>
      <c r="AR188" s="138" t="s">
        <v>146</v>
      </c>
      <c r="AT188" s="138" t="s">
        <v>141</v>
      </c>
      <c r="AU188" s="138" t="s">
        <v>77</v>
      </c>
      <c r="AY188" s="17" t="s">
        <v>139</v>
      </c>
      <c r="BE188" s="139">
        <f>IF(N188="základní",J188,0)</f>
        <v>38316</v>
      </c>
      <c r="BF188" s="139">
        <f>IF(N188="snížená",J188,0)</f>
        <v>0</v>
      </c>
      <c r="BG188" s="139">
        <f>IF(N188="zákl. přenesená",J188,0)</f>
        <v>0</v>
      </c>
      <c r="BH188" s="139">
        <f>IF(N188="sníž. přenesená",J188,0)</f>
        <v>0</v>
      </c>
      <c r="BI188" s="139">
        <f>IF(N188="nulová",J188,0)</f>
        <v>0</v>
      </c>
      <c r="BJ188" s="17" t="s">
        <v>75</v>
      </c>
      <c r="BK188" s="139">
        <f>ROUND(I188*H188,2)</f>
        <v>38316</v>
      </c>
      <c r="BL188" s="17" t="s">
        <v>146</v>
      </c>
      <c r="BM188" s="138" t="s">
        <v>947</v>
      </c>
    </row>
    <row r="189" spans="2:65" s="1" customFormat="1" ht="44.25" customHeight="1" x14ac:dyDescent="0.2">
      <c r="B189" s="127"/>
      <c r="C189" s="128" t="s">
        <v>223</v>
      </c>
      <c r="D189" s="128" t="s">
        <v>141</v>
      </c>
      <c r="E189" s="129" t="s">
        <v>948</v>
      </c>
      <c r="F189" s="130" t="s">
        <v>949</v>
      </c>
      <c r="G189" s="131" t="s">
        <v>144</v>
      </c>
      <c r="H189" s="132">
        <v>31</v>
      </c>
      <c r="I189" s="133">
        <v>990</v>
      </c>
      <c r="J189" s="133">
        <f>ROUND(I189*H189,2)</f>
        <v>30690</v>
      </c>
      <c r="K189" s="130" t="s">
        <v>145</v>
      </c>
      <c r="L189" s="29"/>
      <c r="M189" s="134" t="s">
        <v>3</v>
      </c>
      <c r="N189" s="135" t="s">
        <v>39</v>
      </c>
      <c r="O189" s="136">
        <v>0.89100000000000001</v>
      </c>
      <c r="P189" s="136">
        <f>O189*H189</f>
        <v>27.621000000000002</v>
      </c>
      <c r="Q189" s="136">
        <v>0.49985000000000002</v>
      </c>
      <c r="R189" s="136">
        <f>Q189*H189</f>
        <v>15.49535</v>
      </c>
      <c r="S189" s="136">
        <v>0</v>
      </c>
      <c r="T189" s="137">
        <f>S189*H189</f>
        <v>0</v>
      </c>
      <c r="AR189" s="138" t="s">
        <v>146</v>
      </c>
      <c r="AT189" s="138" t="s">
        <v>141</v>
      </c>
      <c r="AU189" s="138" t="s">
        <v>77</v>
      </c>
      <c r="AY189" s="17" t="s">
        <v>139</v>
      </c>
      <c r="BE189" s="139">
        <f>IF(N189="základní",J189,0)</f>
        <v>30690</v>
      </c>
      <c r="BF189" s="139">
        <f>IF(N189="snížená",J189,0)</f>
        <v>0</v>
      </c>
      <c r="BG189" s="139">
        <f>IF(N189="zákl. přenesená",J189,0)</f>
        <v>0</v>
      </c>
      <c r="BH189" s="139">
        <f>IF(N189="sníž. přenesená",J189,0)</f>
        <v>0</v>
      </c>
      <c r="BI189" s="139">
        <f>IF(N189="nulová",J189,0)</f>
        <v>0</v>
      </c>
      <c r="BJ189" s="17" t="s">
        <v>75</v>
      </c>
      <c r="BK189" s="139">
        <f>ROUND(I189*H189,2)</f>
        <v>30690</v>
      </c>
      <c r="BL189" s="17" t="s">
        <v>146</v>
      </c>
      <c r="BM189" s="138" t="s">
        <v>950</v>
      </c>
    </row>
    <row r="190" spans="2:65" s="1" customFormat="1" x14ac:dyDescent="0.2">
      <c r="B190" s="29"/>
      <c r="D190" s="140" t="s">
        <v>147</v>
      </c>
      <c r="F190" s="141" t="s">
        <v>951</v>
      </c>
      <c r="L190" s="29"/>
      <c r="M190" s="142"/>
      <c r="T190" s="49"/>
      <c r="AT190" s="17" t="s">
        <v>147</v>
      </c>
      <c r="AU190" s="17" t="s">
        <v>77</v>
      </c>
    </row>
    <row r="191" spans="2:65" s="1" customFormat="1" ht="44.25" customHeight="1" x14ac:dyDescent="0.2">
      <c r="B191" s="127"/>
      <c r="C191" s="128" t="s">
        <v>341</v>
      </c>
      <c r="D191" s="128" t="s">
        <v>141</v>
      </c>
      <c r="E191" s="129" t="s">
        <v>952</v>
      </c>
      <c r="F191" s="130" t="s">
        <v>953</v>
      </c>
      <c r="G191" s="131" t="s">
        <v>144</v>
      </c>
      <c r="H191" s="132">
        <v>31</v>
      </c>
      <c r="I191" s="133">
        <v>749</v>
      </c>
      <c r="J191" s="133">
        <f>ROUND(I191*H191,2)</f>
        <v>23219</v>
      </c>
      <c r="K191" s="130" t="s">
        <v>145</v>
      </c>
      <c r="L191" s="29"/>
      <c r="M191" s="134" t="s">
        <v>3</v>
      </c>
      <c r="N191" s="135" t="s">
        <v>39</v>
      </c>
      <c r="O191" s="136">
        <v>0.42299999999999999</v>
      </c>
      <c r="P191" s="136">
        <f>O191*H191</f>
        <v>13.113</v>
      </c>
      <c r="Q191" s="136">
        <v>0.12966</v>
      </c>
      <c r="R191" s="136">
        <f>Q191*H191</f>
        <v>4.0194599999999996</v>
      </c>
      <c r="S191" s="136">
        <v>0</v>
      </c>
      <c r="T191" s="137">
        <f>S191*H191</f>
        <v>0</v>
      </c>
      <c r="AR191" s="138" t="s">
        <v>146</v>
      </c>
      <c r="AT191" s="138" t="s">
        <v>141</v>
      </c>
      <c r="AU191" s="138" t="s">
        <v>77</v>
      </c>
      <c r="AY191" s="17" t="s">
        <v>139</v>
      </c>
      <c r="BE191" s="139">
        <f>IF(N191="základní",J191,0)</f>
        <v>23219</v>
      </c>
      <c r="BF191" s="139">
        <f>IF(N191="snížená",J191,0)</f>
        <v>0</v>
      </c>
      <c r="BG191" s="139">
        <f>IF(N191="zákl. přenesená",J191,0)</f>
        <v>0</v>
      </c>
      <c r="BH191" s="139">
        <f>IF(N191="sníž. přenesená",J191,0)</f>
        <v>0</v>
      </c>
      <c r="BI191" s="139">
        <f>IF(N191="nulová",J191,0)</f>
        <v>0</v>
      </c>
      <c r="BJ191" s="17" t="s">
        <v>75</v>
      </c>
      <c r="BK191" s="139">
        <f>ROUND(I191*H191,2)</f>
        <v>23219</v>
      </c>
      <c r="BL191" s="17" t="s">
        <v>146</v>
      </c>
      <c r="BM191" s="138" t="s">
        <v>954</v>
      </c>
    </row>
    <row r="192" spans="2:65" s="1" customFormat="1" x14ac:dyDescent="0.2">
      <c r="B192" s="29"/>
      <c r="D192" s="140" t="s">
        <v>147</v>
      </c>
      <c r="F192" s="141" t="s">
        <v>955</v>
      </c>
      <c r="L192" s="29"/>
      <c r="M192" s="142"/>
      <c r="T192" s="49"/>
      <c r="AT192" s="17" t="s">
        <v>147</v>
      </c>
      <c r="AU192" s="17" t="s">
        <v>77</v>
      </c>
    </row>
    <row r="193" spans="2:65" s="1" customFormat="1" ht="24.15" customHeight="1" x14ac:dyDescent="0.2">
      <c r="B193" s="127"/>
      <c r="C193" s="128" t="s">
        <v>228</v>
      </c>
      <c r="D193" s="128" t="s">
        <v>141</v>
      </c>
      <c r="E193" s="129" t="s">
        <v>956</v>
      </c>
      <c r="F193" s="130" t="s">
        <v>957</v>
      </c>
      <c r="G193" s="131" t="s">
        <v>144</v>
      </c>
      <c r="H193" s="132">
        <v>31</v>
      </c>
      <c r="I193" s="133">
        <v>22</v>
      </c>
      <c r="J193" s="133">
        <f>ROUND(I193*H193,2)</f>
        <v>682</v>
      </c>
      <c r="K193" s="130" t="s">
        <v>145</v>
      </c>
      <c r="L193" s="29"/>
      <c r="M193" s="134" t="s">
        <v>3</v>
      </c>
      <c r="N193" s="135" t="s">
        <v>39</v>
      </c>
      <c r="O193" s="136">
        <v>8.0000000000000002E-3</v>
      </c>
      <c r="P193" s="136">
        <f>O193*H193</f>
        <v>0.248</v>
      </c>
      <c r="Q193" s="136">
        <v>0</v>
      </c>
      <c r="R193" s="136">
        <f>Q193*H193</f>
        <v>0</v>
      </c>
      <c r="S193" s="136">
        <v>0</v>
      </c>
      <c r="T193" s="137">
        <f>S193*H193</f>
        <v>0</v>
      </c>
      <c r="AR193" s="138" t="s">
        <v>146</v>
      </c>
      <c r="AT193" s="138" t="s">
        <v>141</v>
      </c>
      <c r="AU193" s="138" t="s">
        <v>77</v>
      </c>
      <c r="AY193" s="17" t="s">
        <v>139</v>
      </c>
      <c r="BE193" s="139">
        <f>IF(N193="základní",J193,0)</f>
        <v>682</v>
      </c>
      <c r="BF193" s="139">
        <f>IF(N193="snížená",J193,0)</f>
        <v>0</v>
      </c>
      <c r="BG193" s="139">
        <f>IF(N193="zákl. přenesená",J193,0)</f>
        <v>0</v>
      </c>
      <c r="BH193" s="139">
        <f>IF(N193="sníž. přenesená",J193,0)</f>
        <v>0</v>
      </c>
      <c r="BI193" s="139">
        <f>IF(N193="nulová",J193,0)</f>
        <v>0</v>
      </c>
      <c r="BJ193" s="17" t="s">
        <v>75</v>
      </c>
      <c r="BK193" s="139">
        <f>ROUND(I193*H193,2)</f>
        <v>682</v>
      </c>
      <c r="BL193" s="17" t="s">
        <v>146</v>
      </c>
      <c r="BM193" s="138" t="s">
        <v>958</v>
      </c>
    </row>
    <row r="194" spans="2:65" s="1" customFormat="1" x14ac:dyDescent="0.2">
      <c r="B194" s="29"/>
      <c r="D194" s="140" t="s">
        <v>147</v>
      </c>
      <c r="F194" s="141" t="s">
        <v>959</v>
      </c>
      <c r="L194" s="29"/>
      <c r="M194" s="142"/>
      <c r="T194" s="49"/>
      <c r="AT194" s="17" t="s">
        <v>147</v>
      </c>
      <c r="AU194" s="17" t="s">
        <v>77</v>
      </c>
    </row>
    <row r="195" spans="2:65" s="1" customFormat="1" ht="24.15" customHeight="1" x14ac:dyDescent="0.2">
      <c r="B195" s="127"/>
      <c r="C195" s="128" t="s">
        <v>351</v>
      </c>
      <c r="D195" s="128" t="s">
        <v>141</v>
      </c>
      <c r="E195" s="129" t="s">
        <v>960</v>
      </c>
      <c r="F195" s="130" t="s">
        <v>961</v>
      </c>
      <c r="G195" s="131" t="s">
        <v>144</v>
      </c>
      <c r="H195" s="132">
        <v>62</v>
      </c>
      <c r="I195" s="133">
        <v>15</v>
      </c>
      <c r="J195" s="133">
        <f>ROUND(I195*H195,2)</f>
        <v>930</v>
      </c>
      <c r="K195" s="130" t="s">
        <v>145</v>
      </c>
      <c r="L195" s="29"/>
      <c r="M195" s="134" t="s">
        <v>3</v>
      </c>
      <c r="N195" s="135" t="s">
        <v>39</v>
      </c>
      <c r="O195" s="136">
        <v>2E-3</v>
      </c>
      <c r="P195" s="136">
        <f>O195*H195</f>
        <v>0.124</v>
      </c>
      <c r="Q195" s="136">
        <v>0</v>
      </c>
      <c r="R195" s="136">
        <f>Q195*H195</f>
        <v>0</v>
      </c>
      <c r="S195" s="136">
        <v>0</v>
      </c>
      <c r="T195" s="137">
        <f>S195*H195</f>
        <v>0</v>
      </c>
      <c r="AR195" s="138" t="s">
        <v>146</v>
      </c>
      <c r="AT195" s="138" t="s">
        <v>141</v>
      </c>
      <c r="AU195" s="138" t="s">
        <v>77</v>
      </c>
      <c r="AY195" s="17" t="s">
        <v>139</v>
      </c>
      <c r="BE195" s="139">
        <f>IF(N195="základní",J195,0)</f>
        <v>930</v>
      </c>
      <c r="BF195" s="139">
        <f>IF(N195="snížená",J195,0)</f>
        <v>0</v>
      </c>
      <c r="BG195" s="139">
        <f>IF(N195="zákl. přenesená",J195,0)</f>
        <v>0</v>
      </c>
      <c r="BH195" s="139">
        <f>IF(N195="sníž. přenesená",J195,0)</f>
        <v>0</v>
      </c>
      <c r="BI195" s="139">
        <f>IF(N195="nulová",J195,0)</f>
        <v>0</v>
      </c>
      <c r="BJ195" s="17" t="s">
        <v>75</v>
      </c>
      <c r="BK195" s="139">
        <f>ROUND(I195*H195,2)</f>
        <v>930</v>
      </c>
      <c r="BL195" s="17" t="s">
        <v>146</v>
      </c>
      <c r="BM195" s="138" t="s">
        <v>962</v>
      </c>
    </row>
    <row r="196" spans="2:65" s="1" customFormat="1" x14ac:dyDescent="0.2">
      <c r="B196" s="29"/>
      <c r="D196" s="140" t="s">
        <v>147</v>
      </c>
      <c r="F196" s="141" t="s">
        <v>963</v>
      </c>
      <c r="L196" s="29"/>
      <c r="M196" s="142"/>
      <c r="T196" s="49"/>
      <c r="AT196" s="17" t="s">
        <v>147</v>
      </c>
      <c r="AU196" s="17" t="s">
        <v>77</v>
      </c>
    </row>
    <row r="197" spans="2:65" s="12" customFormat="1" x14ac:dyDescent="0.2">
      <c r="B197" s="143"/>
      <c r="D197" s="144" t="s">
        <v>149</v>
      </c>
      <c r="E197" s="145" t="s">
        <v>3</v>
      </c>
      <c r="F197" s="146" t="s">
        <v>964</v>
      </c>
      <c r="H197" s="147">
        <v>62</v>
      </c>
      <c r="L197" s="143"/>
      <c r="M197" s="148"/>
      <c r="T197" s="149"/>
      <c r="AT197" s="145" t="s">
        <v>149</v>
      </c>
      <c r="AU197" s="145" t="s">
        <v>77</v>
      </c>
      <c r="AV197" s="12" t="s">
        <v>77</v>
      </c>
      <c r="AW197" s="12" t="s">
        <v>30</v>
      </c>
      <c r="AX197" s="12" t="s">
        <v>75</v>
      </c>
      <c r="AY197" s="145" t="s">
        <v>139</v>
      </c>
    </row>
    <row r="198" spans="2:65" s="1" customFormat="1" ht="55.5" customHeight="1" x14ac:dyDescent="0.2">
      <c r="B198" s="127"/>
      <c r="C198" s="128" t="s">
        <v>233</v>
      </c>
      <c r="D198" s="128" t="s">
        <v>141</v>
      </c>
      <c r="E198" s="129" t="s">
        <v>965</v>
      </c>
      <c r="F198" s="130" t="s">
        <v>966</v>
      </c>
      <c r="G198" s="131" t="s">
        <v>144</v>
      </c>
      <c r="H198" s="132">
        <v>116</v>
      </c>
      <c r="I198" s="133">
        <v>640</v>
      </c>
      <c r="J198" s="133">
        <f>ROUND(I198*H198,2)</f>
        <v>74240</v>
      </c>
      <c r="K198" s="130" t="s">
        <v>145</v>
      </c>
      <c r="L198" s="29"/>
      <c r="M198" s="134" t="s">
        <v>3</v>
      </c>
      <c r="N198" s="135" t="s">
        <v>39</v>
      </c>
      <c r="O198" s="136">
        <v>0.90900000000000003</v>
      </c>
      <c r="P198" s="136">
        <f>O198*H198</f>
        <v>105.444</v>
      </c>
      <c r="Q198" s="136">
        <v>0.1837</v>
      </c>
      <c r="R198" s="136">
        <f>Q198*H198</f>
        <v>21.309200000000001</v>
      </c>
      <c r="S198" s="136">
        <v>0</v>
      </c>
      <c r="T198" s="137">
        <f>S198*H198</f>
        <v>0</v>
      </c>
      <c r="AR198" s="138" t="s">
        <v>146</v>
      </c>
      <c r="AT198" s="138" t="s">
        <v>141</v>
      </c>
      <c r="AU198" s="138" t="s">
        <v>77</v>
      </c>
      <c r="AY198" s="17" t="s">
        <v>139</v>
      </c>
      <c r="BE198" s="139">
        <f>IF(N198="základní",J198,0)</f>
        <v>74240</v>
      </c>
      <c r="BF198" s="139">
        <f>IF(N198="snížená",J198,0)</f>
        <v>0</v>
      </c>
      <c r="BG198" s="139">
        <f>IF(N198="zákl. přenesená",J198,0)</f>
        <v>0</v>
      </c>
      <c r="BH198" s="139">
        <f>IF(N198="sníž. přenesená",J198,0)</f>
        <v>0</v>
      </c>
      <c r="BI198" s="139">
        <f>IF(N198="nulová",J198,0)</f>
        <v>0</v>
      </c>
      <c r="BJ198" s="17" t="s">
        <v>75</v>
      </c>
      <c r="BK198" s="139">
        <f>ROUND(I198*H198,2)</f>
        <v>74240</v>
      </c>
      <c r="BL198" s="17" t="s">
        <v>146</v>
      </c>
      <c r="BM198" s="138" t="s">
        <v>967</v>
      </c>
    </row>
    <row r="199" spans="2:65" s="1" customFormat="1" x14ac:dyDescent="0.2">
      <c r="B199" s="29"/>
      <c r="D199" s="140" t="s">
        <v>147</v>
      </c>
      <c r="F199" s="141" t="s">
        <v>968</v>
      </c>
      <c r="L199" s="29"/>
      <c r="M199" s="142"/>
      <c r="T199" s="49"/>
      <c r="AT199" s="17" t="s">
        <v>147</v>
      </c>
      <c r="AU199" s="17" t="s">
        <v>77</v>
      </c>
    </row>
    <row r="200" spans="2:65" s="12" customFormat="1" x14ac:dyDescent="0.2">
      <c r="B200" s="143"/>
      <c r="D200" s="144" t="s">
        <v>149</v>
      </c>
      <c r="E200" s="145" t="s">
        <v>3</v>
      </c>
      <c r="F200" s="146" t="s">
        <v>441</v>
      </c>
      <c r="H200" s="147">
        <v>116</v>
      </c>
      <c r="L200" s="143"/>
      <c r="M200" s="148"/>
      <c r="T200" s="149"/>
      <c r="AT200" s="145" t="s">
        <v>149</v>
      </c>
      <c r="AU200" s="145" t="s">
        <v>77</v>
      </c>
      <c r="AV200" s="12" t="s">
        <v>77</v>
      </c>
      <c r="AW200" s="12" t="s">
        <v>30</v>
      </c>
      <c r="AX200" s="12" t="s">
        <v>75</v>
      </c>
      <c r="AY200" s="145" t="s">
        <v>139</v>
      </c>
    </row>
    <row r="201" spans="2:65" s="1" customFormat="1" ht="16.5" customHeight="1" x14ac:dyDescent="0.2">
      <c r="B201" s="127"/>
      <c r="C201" s="161" t="s">
        <v>361</v>
      </c>
      <c r="D201" s="161" t="s">
        <v>287</v>
      </c>
      <c r="E201" s="162" t="s">
        <v>969</v>
      </c>
      <c r="F201" s="163" t="s">
        <v>970</v>
      </c>
      <c r="G201" s="164" t="s">
        <v>144</v>
      </c>
      <c r="H201" s="165">
        <v>117.16</v>
      </c>
      <c r="I201" s="166">
        <v>1279</v>
      </c>
      <c r="J201" s="166">
        <f>ROUND(I201*H201,2)</f>
        <v>149847.64000000001</v>
      </c>
      <c r="K201" s="163" t="s">
        <v>145</v>
      </c>
      <c r="L201" s="167"/>
      <c r="M201" s="168" t="s">
        <v>3</v>
      </c>
      <c r="N201" s="169" t="s">
        <v>39</v>
      </c>
      <c r="O201" s="136">
        <v>0</v>
      </c>
      <c r="P201" s="136">
        <f>O201*H201</f>
        <v>0</v>
      </c>
      <c r="Q201" s="136">
        <v>0.22800000000000001</v>
      </c>
      <c r="R201" s="136">
        <f>Q201*H201</f>
        <v>26.712479999999999</v>
      </c>
      <c r="S201" s="136">
        <v>0</v>
      </c>
      <c r="T201" s="137">
        <f>S201*H201</f>
        <v>0</v>
      </c>
      <c r="AR201" s="138" t="s">
        <v>165</v>
      </c>
      <c r="AT201" s="138" t="s">
        <v>287</v>
      </c>
      <c r="AU201" s="138" t="s">
        <v>77</v>
      </c>
      <c r="AY201" s="17" t="s">
        <v>139</v>
      </c>
      <c r="BE201" s="139">
        <f>IF(N201="základní",J201,0)</f>
        <v>149847.64000000001</v>
      </c>
      <c r="BF201" s="139">
        <f>IF(N201="snížená",J201,0)</f>
        <v>0</v>
      </c>
      <c r="BG201" s="139">
        <f>IF(N201="zákl. přenesená",J201,0)</f>
        <v>0</v>
      </c>
      <c r="BH201" s="139">
        <f>IF(N201="sníž. přenesená",J201,0)</f>
        <v>0</v>
      </c>
      <c r="BI201" s="139">
        <f>IF(N201="nulová",J201,0)</f>
        <v>0</v>
      </c>
      <c r="BJ201" s="17" t="s">
        <v>75</v>
      </c>
      <c r="BK201" s="139">
        <f>ROUND(I201*H201,2)</f>
        <v>149847.64000000001</v>
      </c>
      <c r="BL201" s="17" t="s">
        <v>146</v>
      </c>
      <c r="BM201" s="138" t="s">
        <v>971</v>
      </c>
    </row>
    <row r="202" spans="2:65" s="12" customFormat="1" x14ac:dyDescent="0.2">
      <c r="B202" s="143"/>
      <c r="D202" s="144" t="s">
        <v>149</v>
      </c>
      <c r="F202" s="146" t="s">
        <v>972</v>
      </c>
      <c r="H202" s="147">
        <v>117.16</v>
      </c>
      <c r="L202" s="143"/>
      <c r="M202" s="148"/>
      <c r="T202" s="149"/>
      <c r="AT202" s="145" t="s">
        <v>149</v>
      </c>
      <c r="AU202" s="145" t="s">
        <v>77</v>
      </c>
      <c r="AV202" s="12" t="s">
        <v>77</v>
      </c>
      <c r="AW202" s="12" t="s">
        <v>4</v>
      </c>
      <c r="AX202" s="12" t="s">
        <v>75</v>
      </c>
      <c r="AY202" s="145" t="s">
        <v>139</v>
      </c>
    </row>
    <row r="203" spans="2:65" s="1" customFormat="1" ht="78" customHeight="1" x14ac:dyDescent="0.2">
      <c r="B203" s="127"/>
      <c r="C203" s="128" t="s">
        <v>238</v>
      </c>
      <c r="D203" s="128" t="s">
        <v>141</v>
      </c>
      <c r="E203" s="129" t="s">
        <v>391</v>
      </c>
      <c r="F203" s="130" t="s">
        <v>392</v>
      </c>
      <c r="G203" s="131" t="s">
        <v>144</v>
      </c>
      <c r="H203" s="132"/>
      <c r="I203" s="133">
        <v>306</v>
      </c>
      <c r="J203" s="133">
        <f>ROUND(I203*H203,2)</f>
        <v>0</v>
      </c>
      <c r="K203" s="130" t="s">
        <v>145</v>
      </c>
      <c r="L203" s="29"/>
      <c r="M203" s="134" t="s">
        <v>3</v>
      </c>
      <c r="N203" s="135" t="s">
        <v>39</v>
      </c>
      <c r="O203" s="136">
        <v>0.53</v>
      </c>
      <c r="P203" s="136">
        <f>O203*H203</f>
        <v>0</v>
      </c>
      <c r="Q203" s="136">
        <v>8.9219999999999994E-2</v>
      </c>
      <c r="R203" s="136">
        <f>Q203*H203</f>
        <v>0</v>
      </c>
      <c r="S203" s="136">
        <v>0</v>
      </c>
      <c r="T203" s="137">
        <f>S203*H203</f>
        <v>0</v>
      </c>
      <c r="AR203" s="138" t="s">
        <v>146</v>
      </c>
      <c r="AT203" s="138" t="s">
        <v>141</v>
      </c>
      <c r="AU203" s="138" t="s">
        <v>77</v>
      </c>
      <c r="AY203" s="17" t="s">
        <v>139</v>
      </c>
      <c r="BE203" s="139">
        <f>IF(N203="základní",J203,0)</f>
        <v>0</v>
      </c>
      <c r="BF203" s="139">
        <f>IF(N203="snížená",J203,0)</f>
        <v>0</v>
      </c>
      <c r="BG203" s="139">
        <f>IF(N203="zákl. přenesená",J203,0)</f>
        <v>0</v>
      </c>
      <c r="BH203" s="139">
        <f>IF(N203="sníž. přenesená",J203,0)</f>
        <v>0</v>
      </c>
      <c r="BI203" s="139">
        <f>IF(N203="nulová",J203,0)</f>
        <v>0</v>
      </c>
      <c r="BJ203" s="17" t="s">
        <v>75</v>
      </c>
      <c r="BK203" s="139">
        <f>ROUND(I203*H203,2)</f>
        <v>0</v>
      </c>
      <c r="BL203" s="17" t="s">
        <v>146</v>
      </c>
      <c r="BM203" s="138" t="s">
        <v>272</v>
      </c>
    </row>
    <row r="204" spans="2:65" s="1" customFormat="1" x14ac:dyDescent="0.2">
      <c r="B204" s="29"/>
      <c r="D204" s="140" t="s">
        <v>147</v>
      </c>
      <c r="F204" s="141" t="s">
        <v>394</v>
      </c>
      <c r="L204" s="29"/>
      <c r="M204" s="142"/>
      <c r="T204" s="49"/>
      <c r="AT204" s="17" t="s">
        <v>147</v>
      </c>
      <c r="AU204" s="17" t="s">
        <v>77</v>
      </c>
    </row>
    <row r="205" spans="2:65" s="12" customFormat="1" x14ac:dyDescent="0.2">
      <c r="B205" s="143"/>
      <c r="D205" s="144" t="s">
        <v>149</v>
      </c>
      <c r="E205" s="145" t="s">
        <v>3</v>
      </c>
      <c r="F205" s="146" t="s">
        <v>904</v>
      </c>
      <c r="H205" s="147"/>
      <c r="L205" s="143"/>
      <c r="M205" s="148"/>
      <c r="T205" s="149"/>
      <c r="AT205" s="145" t="s">
        <v>149</v>
      </c>
      <c r="AU205" s="145" t="s">
        <v>77</v>
      </c>
      <c r="AV205" s="12" t="s">
        <v>77</v>
      </c>
      <c r="AW205" s="12" t="s">
        <v>30</v>
      </c>
      <c r="AX205" s="12" t="s">
        <v>68</v>
      </c>
      <c r="AY205" s="145" t="s">
        <v>139</v>
      </c>
    </row>
    <row r="206" spans="2:65" s="12" customFormat="1" x14ac:dyDescent="0.2">
      <c r="B206" s="143"/>
      <c r="D206" s="144" t="s">
        <v>149</v>
      </c>
      <c r="E206" s="145" t="s">
        <v>3</v>
      </c>
      <c r="F206" s="146" t="s">
        <v>905</v>
      </c>
      <c r="H206" s="147"/>
      <c r="L206" s="143"/>
      <c r="M206" s="148"/>
      <c r="T206" s="149"/>
      <c r="AT206" s="145" t="s">
        <v>149</v>
      </c>
      <c r="AU206" s="145" t="s">
        <v>77</v>
      </c>
      <c r="AV206" s="12" t="s">
        <v>77</v>
      </c>
      <c r="AW206" s="12" t="s">
        <v>30</v>
      </c>
      <c r="AX206" s="12" t="s">
        <v>68</v>
      </c>
      <c r="AY206" s="145" t="s">
        <v>139</v>
      </c>
    </row>
    <row r="207" spans="2:65" s="13" customFormat="1" x14ac:dyDescent="0.2">
      <c r="B207" s="150"/>
      <c r="D207" s="144" t="s">
        <v>149</v>
      </c>
      <c r="E207" s="151" t="s">
        <v>3</v>
      </c>
      <c r="F207" s="152" t="s">
        <v>151</v>
      </c>
      <c r="H207" s="153"/>
      <c r="L207" s="150"/>
      <c r="M207" s="154"/>
      <c r="T207" s="155"/>
      <c r="AT207" s="151" t="s">
        <v>149</v>
      </c>
      <c r="AU207" s="151" t="s">
        <v>77</v>
      </c>
      <c r="AV207" s="13" t="s">
        <v>146</v>
      </c>
      <c r="AW207" s="13" t="s">
        <v>30</v>
      </c>
      <c r="AX207" s="13" t="s">
        <v>75</v>
      </c>
      <c r="AY207" s="151" t="s">
        <v>139</v>
      </c>
    </row>
    <row r="208" spans="2:65" s="1" customFormat="1" ht="16.5" customHeight="1" x14ac:dyDescent="0.2">
      <c r="B208" s="127"/>
      <c r="C208" s="161" t="s">
        <v>370</v>
      </c>
      <c r="D208" s="161" t="s">
        <v>287</v>
      </c>
      <c r="E208" s="162" t="s">
        <v>395</v>
      </c>
      <c r="F208" s="163" t="s">
        <v>396</v>
      </c>
      <c r="G208" s="164" t="s">
        <v>144</v>
      </c>
      <c r="H208" s="165"/>
      <c r="I208" s="166">
        <v>341</v>
      </c>
      <c r="J208" s="166">
        <f>ROUND(I208*H208,2)</f>
        <v>0</v>
      </c>
      <c r="K208" s="163" t="s">
        <v>145</v>
      </c>
      <c r="L208" s="167"/>
      <c r="M208" s="168" t="s">
        <v>3</v>
      </c>
      <c r="N208" s="169" t="s">
        <v>39</v>
      </c>
      <c r="O208" s="136">
        <v>0</v>
      </c>
      <c r="P208" s="136">
        <f>O208*H208</f>
        <v>0</v>
      </c>
      <c r="Q208" s="136">
        <v>0.113</v>
      </c>
      <c r="R208" s="136">
        <f>Q208*H208</f>
        <v>0</v>
      </c>
      <c r="S208" s="136">
        <v>0</v>
      </c>
      <c r="T208" s="137">
        <f>S208*H208</f>
        <v>0</v>
      </c>
      <c r="AR208" s="138" t="s">
        <v>165</v>
      </c>
      <c r="AT208" s="138" t="s">
        <v>287</v>
      </c>
      <c r="AU208" s="138" t="s">
        <v>77</v>
      </c>
      <c r="AY208" s="17" t="s">
        <v>139</v>
      </c>
      <c r="BE208" s="139">
        <f>IF(N208="základní",J208,0)</f>
        <v>0</v>
      </c>
      <c r="BF208" s="139">
        <f>IF(N208="snížená",J208,0)</f>
        <v>0</v>
      </c>
      <c r="BG208" s="139">
        <f>IF(N208="zákl. přenesená",J208,0)</f>
        <v>0</v>
      </c>
      <c r="BH208" s="139">
        <f>IF(N208="sníž. přenesená",J208,0)</f>
        <v>0</v>
      </c>
      <c r="BI208" s="139">
        <f>IF(N208="nulová",J208,0)</f>
        <v>0</v>
      </c>
      <c r="BJ208" s="17" t="s">
        <v>75</v>
      </c>
      <c r="BK208" s="139">
        <f>ROUND(I208*H208,2)</f>
        <v>0</v>
      </c>
      <c r="BL208" s="17" t="s">
        <v>146</v>
      </c>
      <c r="BM208" s="138" t="s">
        <v>207</v>
      </c>
    </row>
    <row r="209" spans="2:65" s="12" customFormat="1" x14ac:dyDescent="0.2">
      <c r="B209" s="143"/>
      <c r="D209" s="144" t="s">
        <v>149</v>
      </c>
      <c r="E209" s="145" t="s">
        <v>3</v>
      </c>
      <c r="F209" s="146" t="s">
        <v>904</v>
      </c>
      <c r="H209" s="147"/>
      <c r="L209" s="143"/>
      <c r="M209" s="148"/>
      <c r="T209" s="149"/>
      <c r="AT209" s="145" t="s">
        <v>149</v>
      </c>
      <c r="AU209" s="145" t="s">
        <v>77</v>
      </c>
      <c r="AV209" s="12" t="s">
        <v>77</v>
      </c>
      <c r="AW209" s="12" t="s">
        <v>30</v>
      </c>
      <c r="AX209" s="12" t="s">
        <v>68</v>
      </c>
      <c r="AY209" s="145" t="s">
        <v>139</v>
      </c>
    </row>
    <row r="210" spans="2:65" s="13" customFormat="1" x14ac:dyDescent="0.2">
      <c r="B210" s="150"/>
      <c r="D210" s="144" t="s">
        <v>149</v>
      </c>
      <c r="E210" s="151" t="s">
        <v>3</v>
      </c>
      <c r="F210" s="152" t="s">
        <v>151</v>
      </c>
      <c r="H210" s="153"/>
      <c r="L210" s="150"/>
      <c r="M210" s="154"/>
      <c r="T210" s="155"/>
      <c r="AT210" s="151" t="s">
        <v>149</v>
      </c>
      <c r="AU210" s="151" t="s">
        <v>77</v>
      </c>
      <c r="AV210" s="13" t="s">
        <v>146</v>
      </c>
      <c r="AW210" s="13" t="s">
        <v>30</v>
      </c>
      <c r="AX210" s="13" t="s">
        <v>75</v>
      </c>
      <c r="AY210" s="151" t="s">
        <v>139</v>
      </c>
    </row>
    <row r="211" spans="2:65" s="1" customFormat="1" ht="24.15" customHeight="1" x14ac:dyDescent="0.2">
      <c r="B211" s="127"/>
      <c r="C211" s="161" t="s">
        <v>375</v>
      </c>
      <c r="D211" s="161" t="s">
        <v>287</v>
      </c>
      <c r="E211" s="162" t="s">
        <v>814</v>
      </c>
      <c r="F211" s="163" t="s">
        <v>815</v>
      </c>
      <c r="G211" s="164" t="s">
        <v>144</v>
      </c>
      <c r="H211" s="165"/>
      <c r="I211" s="166">
        <v>605</v>
      </c>
      <c r="J211" s="166">
        <f>ROUND(I211*H211,2)</f>
        <v>0</v>
      </c>
      <c r="K211" s="163" t="s">
        <v>145</v>
      </c>
      <c r="L211" s="167"/>
      <c r="M211" s="168" t="s">
        <v>3</v>
      </c>
      <c r="N211" s="169" t="s">
        <v>39</v>
      </c>
      <c r="O211" s="136">
        <v>0</v>
      </c>
      <c r="P211" s="136">
        <f>O211*H211</f>
        <v>0</v>
      </c>
      <c r="Q211" s="136">
        <v>0.13100000000000001</v>
      </c>
      <c r="R211" s="136">
        <f>Q211*H211</f>
        <v>0</v>
      </c>
      <c r="S211" s="136">
        <v>0</v>
      </c>
      <c r="T211" s="137">
        <f>S211*H211</f>
        <v>0</v>
      </c>
      <c r="AR211" s="138" t="s">
        <v>165</v>
      </c>
      <c r="AT211" s="138" t="s">
        <v>287</v>
      </c>
      <c r="AU211" s="138" t="s">
        <v>77</v>
      </c>
      <c r="AY211" s="17" t="s">
        <v>139</v>
      </c>
      <c r="BE211" s="139">
        <f>IF(N211="základní",J211,0)</f>
        <v>0</v>
      </c>
      <c r="BF211" s="139">
        <f>IF(N211="snížená",J211,0)</f>
        <v>0</v>
      </c>
      <c r="BG211" s="139">
        <f>IF(N211="zákl. přenesená",J211,0)</f>
        <v>0</v>
      </c>
      <c r="BH211" s="139">
        <f>IF(N211="sníž. přenesená",J211,0)</f>
        <v>0</v>
      </c>
      <c r="BI211" s="139">
        <f>IF(N211="nulová",J211,0)</f>
        <v>0</v>
      </c>
      <c r="BJ211" s="17" t="s">
        <v>75</v>
      </c>
      <c r="BK211" s="139">
        <f>ROUND(I211*H211,2)</f>
        <v>0</v>
      </c>
      <c r="BL211" s="17" t="s">
        <v>146</v>
      </c>
      <c r="BM211" s="138" t="s">
        <v>298</v>
      </c>
    </row>
    <row r="212" spans="2:65" s="12" customFormat="1" x14ac:dyDescent="0.2">
      <c r="B212" s="143"/>
      <c r="D212" s="144" t="s">
        <v>149</v>
      </c>
      <c r="E212" s="145" t="s">
        <v>3</v>
      </c>
      <c r="F212" s="146" t="s">
        <v>905</v>
      </c>
      <c r="H212" s="147"/>
      <c r="L212" s="143"/>
      <c r="M212" s="148"/>
      <c r="T212" s="149"/>
      <c r="AT212" s="145" t="s">
        <v>149</v>
      </c>
      <c r="AU212" s="145" t="s">
        <v>77</v>
      </c>
      <c r="AV212" s="12" t="s">
        <v>77</v>
      </c>
      <c r="AW212" s="12" t="s">
        <v>30</v>
      </c>
      <c r="AX212" s="12" t="s">
        <v>68</v>
      </c>
      <c r="AY212" s="145" t="s">
        <v>139</v>
      </c>
    </row>
    <row r="213" spans="2:65" s="13" customFormat="1" x14ac:dyDescent="0.2">
      <c r="B213" s="150"/>
      <c r="D213" s="144" t="s">
        <v>149</v>
      </c>
      <c r="E213" s="151" t="s">
        <v>3</v>
      </c>
      <c r="F213" s="152" t="s">
        <v>151</v>
      </c>
      <c r="H213" s="153"/>
      <c r="L213" s="150"/>
      <c r="M213" s="154"/>
      <c r="T213" s="155"/>
      <c r="AT213" s="151" t="s">
        <v>149</v>
      </c>
      <c r="AU213" s="151" t="s">
        <v>77</v>
      </c>
      <c r="AV213" s="13" t="s">
        <v>146</v>
      </c>
      <c r="AW213" s="13" t="s">
        <v>30</v>
      </c>
      <c r="AX213" s="13" t="s">
        <v>75</v>
      </c>
      <c r="AY213" s="151" t="s">
        <v>139</v>
      </c>
    </row>
    <row r="214" spans="2:65" s="11" customFormat="1" ht="22.95" customHeight="1" x14ac:dyDescent="0.25">
      <c r="B214" s="116"/>
      <c r="D214" s="117" t="s">
        <v>67</v>
      </c>
      <c r="E214" s="125" t="s">
        <v>165</v>
      </c>
      <c r="F214" s="125" t="s">
        <v>410</v>
      </c>
      <c r="J214" s="126">
        <f>BK214</f>
        <v>0</v>
      </c>
      <c r="L214" s="116"/>
      <c r="M214" s="120"/>
      <c r="P214" s="121">
        <f>SUM(P215:P236)</f>
        <v>0</v>
      </c>
      <c r="R214" s="121">
        <f>SUM(R215:R236)</f>
        <v>0</v>
      </c>
      <c r="T214" s="122">
        <f>SUM(T215:T236)</f>
        <v>0</v>
      </c>
      <c r="AR214" s="117" t="s">
        <v>75</v>
      </c>
      <c r="AT214" s="123" t="s">
        <v>67</v>
      </c>
      <c r="AU214" s="123" t="s">
        <v>75</v>
      </c>
      <c r="AY214" s="117" t="s">
        <v>139</v>
      </c>
      <c r="BK214" s="124">
        <f>SUM(BK215:BK236)</f>
        <v>0</v>
      </c>
    </row>
    <row r="215" spans="2:65" s="1" customFormat="1" ht="44.25" customHeight="1" x14ac:dyDescent="0.2">
      <c r="B215" s="127"/>
      <c r="C215" s="128" t="s">
        <v>380</v>
      </c>
      <c r="D215" s="128" t="s">
        <v>141</v>
      </c>
      <c r="E215" s="129" t="s">
        <v>973</v>
      </c>
      <c r="F215" s="130" t="s">
        <v>974</v>
      </c>
      <c r="G215" s="131" t="s">
        <v>180</v>
      </c>
      <c r="H215" s="132"/>
      <c r="I215" s="133">
        <v>980</v>
      </c>
      <c r="J215" s="133">
        <f>ROUND(I215*H215,2)</f>
        <v>0</v>
      </c>
      <c r="K215" s="130" t="s">
        <v>145</v>
      </c>
      <c r="L215" s="29"/>
      <c r="M215" s="134" t="s">
        <v>3</v>
      </c>
      <c r="N215" s="135" t="s">
        <v>39</v>
      </c>
      <c r="O215" s="136">
        <v>0.29199999999999998</v>
      </c>
      <c r="P215" s="136">
        <f>O215*H215</f>
        <v>0</v>
      </c>
      <c r="Q215" s="136">
        <v>4.4000000000000003E-3</v>
      </c>
      <c r="R215" s="136">
        <f>Q215*H215</f>
        <v>0</v>
      </c>
      <c r="S215" s="136">
        <v>0</v>
      </c>
      <c r="T215" s="137">
        <f>S215*H215</f>
        <v>0</v>
      </c>
      <c r="AR215" s="138" t="s">
        <v>146</v>
      </c>
      <c r="AT215" s="138" t="s">
        <v>141</v>
      </c>
      <c r="AU215" s="138" t="s">
        <v>77</v>
      </c>
      <c r="AY215" s="17" t="s">
        <v>139</v>
      </c>
      <c r="BE215" s="139">
        <f>IF(N215="základní",J215,0)</f>
        <v>0</v>
      </c>
      <c r="BF215" s="139">
        <f>IF(N215="snížená",J215,0)</f>
        <v>0</v>
      </c>
      <c r="BG215" s="139">
        <f>IF(N215="zákl. přenesená",J215,0)</f>
        <v>0</v>
      </c>
      <c r="BH215" s="139">
        <f>IF(N215="sníž. přenesená",J215,0)</f>
        <v>0</v>
      </c>
      <c r="BI215" s="139">
        <f>IF(N215="nulová",J215,0)</f>
        <v>0</v>
      </c>
      <c r="BJ215" s="17" t="s">
        <v>75</v>
      </c>
      <c r="BK215" s="139">
        <f>ROUND(I215*H215,2)</f>
        <v>0</v>
      </c>
      <c r="BL215" s="17" t="s">
        <v>146</v>
      </c>
      <c r="BM215" s="138" t="s">
        <v>975</v>
      </c>
    </row>
    <row r="216" spans="2:65" s="1" customFormat="1" x14ac:dyDescent="0.2">
      <c r="B216" s="29"/>
      <c r="D216" s="140" t="s">
        <v>147</v>
      </c>
      <c r="F216" s="141" t="s">
        <v>976</v>
      </c>
      <c r="L216" s="29"/>
      <c r="M216" s="142"/>
      <c r="T216" s="49"/>
      <c r="AT216" s="17" t="s">
        <v>147</v>
      </c>
      <c r="AU216" s="17" t="s">
        <v>77</v>
      </c>
    </row>
    <row r="217" spans="2:65" s="1" customFormat="1" ht="37.950000000000003" customHeight="1" x14ac:dyDescent="0.2">
      <c r="B217" s="127"/>
      <c r="C217" s="128" t="s">
        <v>242</v>
      </c>
      <c r="D217" s="128" t="s">
        <v>141</v>
      </c>
      <c r="E217" s="129" t="s">
        <v>977</v>
      </c>
      <c r="F217" s="130" t="s">
        <v>978</v>
      </c>
      <c r="G217" s="131" t="s">
        <v>425</v>
      </c>
      <c r="H217" s="132"/>
      <c r="I217" s="133">
        <v>256</v>
      </c>
      <c r="J217" s="133">
        <f>ROUND(I217*H217,2)</f>
        <v>0</v>
      </c>
      <c r="K217" s="130" t="s">
        <v>145</v>
      </c>
      <c r="L217" s="29"/>
      <c r="M217" s="134" t="s">
        <v>3</v>
      </c>
      <c r="N217" s="135" t="s">
        <v>39</v>
      </c>
      <c r="O217" s="136">
        <v>0.745</v>
      </c>
      <c r="P217" s="136">
        <f>O217*H217</f>
        <v>0</v>
      </c>
      <c r="Q217" s="136">
        <v>1.0000000000000001E-5</v>
      </c>
      <c r="R217" s="136">
        <f>Q217*H217</f>
        <v>0</v>
      </c>
      <c r="S217" s="136">
        <v>0</v>
      </c>
      <c r="T217" s="137">
        <f>S217*H217</f>
        <v>0</v>
      </c>
      <c r="AR217" s="138" t="s">
        <v>146</v>
      </c>
      <c r="AT217" s="138" t="s">
        <v>141</v>
      </c>
      <c r="AU217" s="138" t="s">
        <v>77</v>
      </c>
      <c r="AY217" s="17" t="s">
        <v>139</v>
      </c>
      <c r="BE217" s="139">
        <f>IF(N217="základní",J217,0)</f>
        <v>0</v>
      </c>
      <c r="BF217" s="139">
        <f>IF(N217="snížená",J217,0)</f>
        <v>0</v>
      </c>
      <c r="BG217" s="139">
        <f>IF(N217="zákl. přenesená",J217,0)</f>
        <v>0</v>
      </c>
      <c r="BH217" s="139">
        <f>IF(N217="sníž. přenesená",J217,0)</f>
        <v>0</v>
      </c>
      <c r="BI217" s="139">
        <f>IF(N217="nulová",J217,0)</f>
        <v>0</v>
      </c>
      <c r="BJ217" s="17" t="s">
        <v>75</v>
      </c>
      <c r="BK217" s="139">
        <f>ROUND(I217*H217,2)</f>
        <v>0</v>
      </c>
      <c r="BL217" s="17" t="s">
        <v>146</v>
      </c>
      <c r="BM217" s="138" t="s">
        <v>979</v>
      </c>
    </row>
    <row r="218" spans="2:65" s="1" customFormat="1" x14ac:dyDescent="0.2">
      <c r="B218" s="29"/>
      <c r="D218" s="140" t="s">
        <v>147</v>
      </c>
      <c r="F218" s="141" t="s">
        <v>980</v>
      </c>
      <c r="L218" s="29"/>
      <c r="M218" s="142"/>
      <c r="T218" s="49"/>
      <c r="AT218" s="17" t="s">
        <v>147</v>
      </c>
      <c r="AU218" s="17" t="s">
        <v>77</v>
      </c>
    </row>
    <row r="219" spans="2:65" s="1" customFormat="1" ht="16.5" customHeight="1" x14ac:dyDescent="0.2">
      <c r="B219" s="127"/>
      <c r="C219" s="161" t="s">
        <v>390</v>
      </c>
      <c r="D219" s="161" t="s">
        <v>287</v>
      </c>
      <c r="E219" s="162" t="s">
        <v>981</v>
      </c>
      <c r="F219" s="163" t="s">
        <v>982</v>
      </c>
      <c r="G219" s="164" t="s">
        <v>425</v>
      </c>
      <c r="H219" s="165"/>
      <c r="I219" s="166">
        <v>266</v>
      </c>
      <c r="J219" s="166">
        <f>ROUND(I219*H219,2)</f>
        <v>0</v>
      </c>
      <c r="K219" s="163" t="s">
        <v>145</v>
      </c>
      <c r="L219" s="167"/>
      <c r="M219" s="168" t="s">
        <v>3</v>
      </c>
      <c r="N219" s="169" t="s">
        <v>39</v>
      </c>
      <c r="O219" s="136">
        <v>0</v>
      </c>
      <c r="P219" s="136">
        <f>O219*H219</f>
        <v>0</v>
      </c>
      <c r="Q219" s="136">
        <v>1.4E-3</v>
      </c>
      <c r="R219" s="136">
        <f>Q219*H219</f>
        <v>0</v>
      </c>
      <c r="S219" s="136">
        <v>0</v>
      </c>
      <c r="T219" s="137">
        <f>S219*H219</f>
        <v>0</v>
      </c>
      <c r="AR219" s="138" t="s">
        <v>165</v>
      </c>
      <c r="AT219" s="138" t="s">
        <v>287</v>
      </c>
      <c r="AU219" s="138" t="s">
        <v>77</v>
      </c>
      <c r="AY219" s="17" t="s">
        <v>139</v>
      </c>
      <c r="BE219" s="139">
        <f>IF(N219="základní",J219,0)</f>
        <v>0</v>
      </c>
      <c r="BF219" s="139">
        <f>IF(N219="snížená",J219,0)</f>
        <v>0</v>
      </c>
      <c r="BG219" s="139">
        <f>IF(N219="zákl. přenesená",J219,0)</f>
        <v>0</v>
      </c>
      <c r="BH219" s="139">
        <f>IF(N219="sníž. přenesená",J219,0)</f>
        <v>0</v>
      </c>
      <c r="BI219" s="139">
        <f>IF(N219="nulová",J219,0)</f>
        <v>0</v>
      </c>
      <c r="BJ219" s="17" t="s">
        <v>75</v>
      </c>
      <c r="BK219" s="139">
        <f>ROUND(I219*H219,2)</f>
        <v>0</v>
      </c>
      <c r="BL219" s="17" t="s">
        <v>146</v>
      </c>
      <c r="BM219" s="138" t="s">
        <v>983</v>
      </c>
    </row>
    <row r="220" spans="2:65" s="1" customFormat="1" ht="33" customHeight="1" x14ac:dyDescent="0.2">
      <c r="B220" s="127"/>
      <c r="C220" s="128" t="s">
        <v>249</v>
      </c>
      <c r="D220" s="128" t="s">
        <v>141</v>
      </c>
      <c r="E220" s="129" t="s">
        <v>411</v>
      </c>
      <c r="F220" s="130" t="s">
        <v>412</v>
      </c>
      <c r="G220" s="131" t="s">
        <v>195</v>
      </c>
      <c r="H220" s="132"/>
      <c r="I220" s="133">
        <v>4200</v>
      </c>
      <c r="J220" s="133">
        <f>ROUND(I220*H220,2)</f>
        <v>0</v>
      </c>
      <c r="K220" s="130" t="s">
        <v>145</v>
      </c>
      <c r="L220" s="29"/>
      <c r="M220" s="134" t="s">
        <v>3</v>
      </c>
      <c r="N220" s="135" t="s">
        <v>39</v>
      </c>
      <c r="O220" s="136">
        <v>2.177</v>
      </c>
      <c r="P220" s="136">
        <f>O220*H220</f>
        <v>0</v>
      </c>
      <c r="Q220" s="136">
        <v>0</v>
      </c>
      <c r="R220" s="136">
        <f>Q220*H220</f>
        <v>0</v>
      </c>
      <c r="S220" s="136">
        <v>1.92</v>
      </c>
      <c r="T220" s="137">
        <f>S220*H220</f>
        <v>0</v>
      </c>
      <c r="AR220" s="138" t="s">
        <v>146</v>
      </c>
      <c r="AT220" s="138" t="s">
        <v>141</v>
      </c>
      <c r="AU220" s="138" t="s">
        <v>77</v>
      </c>
      <c r="AY220" s="17" t="s">
        <v>139</v>
      </c>
      <c r="BE220" s="139">
        <f>IF(N220="základní",J220,0)</f>
        <v>0</v>
      </c>
      <c r="BF220" s="139">
        <f>IF(N220="snížená",J220,0)</f>
        <v>0</v>
      </c>
      <c r="BG220" s="139">
        <f>IF(N220="zákl. přenesená",J220,0)</f>
        <v>0</v>
      </c>
      <c r="BH220" s="139">
        <f>IF(N220="sníž. přenesená",J220,0)</f>
        <v>0</v>
      </c>
      <c r="BI220" s="139">
        <f>IF(N220="nulová",J220,0)</f>
        <v>0</v>
      </c>
      <c r="BJ220" s="17" t="s">
        <v>75</v>
      </c>
      <c r="BK220" s="139">
        <f>ROUND(I220*H220,2)</f>
        <v>0</v>
      </c>
      <c r="BL220" s="17" t="s">
        <v>146</v>
      </c>
      <c r="BM220" s="138" t="s">
        <v>984</v>
      </c>
    </row>
    <row r="221" spans="2:65" s="1" customFormat="1" x14ac:dyDescent="0.2">
      <c r="B221" s="29"/>
      <c r="D221" s="140" t="s">
        <v>147</v>
      </c>
      <c r="F221" s="141" t="s">
        <v>414</v>
      </c>
      <c r="L221" s="29"/>
      <c r="M221" s="142"/>
      <c r="T221" s="49"/>
      <c r="AT221" s="17" t="s">
        <v>147</v>
      </c>
      <c r="AU221" s="17" t="s">
        <v>77</v>
      </c>
    </row>
    <row r="222" spans="2:65" s="12" customFormat="1" x14ac:dyDescent="0.2">
      <c r="B222" s="143"/>
      <c r="D222" s="144" t="s">
        <v>149</v>
      </c>
      <c r="E222" s="145" t="s">
        <v>3</v>
      </c>
      <c r="F222" s="146" t="s">
        <v>985</v>
      </c>
      <c r="H222" s="147"/>
      <c r="L222" s="143"/>
      <c r="M222" s="148"/>
      <c r="T222" s="149"/>
      <c r="AT222" s="145" t="s">
        <v>149</v>
      </c>
      <c r="AU222" s="145" t="s">
        <v>77</v>
      </c>
      <c r="AV222" s="12" t="s">
        <v>77</v>
      </c>
      <c r="AW222" s="12" t="s">
        <v>30</v>
      </c>
      <c r="AX222" s="12" t="s">
        <v>75</v>
      </c>
      <c r="AY222" s="145" t="s">
        <v>139</v>
      </c>
    </row>
    <row r="223" spans="2:65" s="1" customFormat="1" ht="24.15" customHeight="1" x14ac:dyDescent="0.2">
      <c r="B223" s="127"/>
      <c r="C223" s="128" t="s">
        <v>398</v>
      </c>
      <c r="D223" s="128" t="s">
        <v>141</v>
      </c>
      <c r="E223" s="129" t="s">
        <v>986</v>
      </c>
      <c r="F223" s="130" t="s">
        <v>987</v>
      </c>
      <c r="G223" s="131" t="s">
        <v>425</v>
      </c>
      <c r="H223" s="132"/>
      <c r="I223" s="133">
        <v>2071</v>
      </c>
      <c r="J223" s="133">
        <f>ROUND(I223*H223,2)</f>
        <v>0</v>
      </c>
      <c r="K223" s="130" t="s">
        <v>145</v>
      </c>
      <c r="L223" s="29"/>
      <c r="M223" s="134" t="s">
        <v>3</v>
      </c>
      <c r="N223" s="135" t="s">
        <v>39</v>
      </c>
      <c r="O223" s="136">
        <v>2.11</v>
      </c>
      <c r="P223" s="136">
        <f>O223*H223</f>
        <v>0</v>
      </c>
      <c r="Q223" s="136">
        <v>0.12422</v>
      </c>
      <c r="R223" s="136">
        <f>Q223*H223</f>
        <v>0</v>
      </c>
      <c r="S223" s="136">
        <v>0</v>
      </c>
      <c r="T223" s="137">
        <f>S223*H223</f>
        <v>0</v>
      </c>
      <c r="AR223" s="138" t="s">
        <v>146</v>
      </c>
      <c r="AT223" s="138" t="s">
        <v>141</v>
      </c>
      <c r="AU223" s="138" t="s">
        <v>77</v>
      </c>
      <c r="AY223" s="17" t="s">
        <v>139</v>
      </c>
      <c r="BE223" s="139">
        <f>IF(N223="základní",J223,0)</f>
        <v>0</v>
      </c>
      <c r="BF223" s="139">
        <f>IF(N223="snížená",J223,0)</f>
        <v>0</v>
      </c>
      <c r="BG223" s="139">
        <f>IF(N223="zákl. přenesená",J223,0)</f>
        <v>0</v>
      </c>
      <c r="BH223" s="139">
        <f>IF(N223="sníž. přenesená",J223,0)</f>
        <v>0</v>
      </c>
      <c r="BI223" s="139">
        <f>IF(N223="nulová",J223,0)</f>
        <v>0</v>
      </c>
      <c r="BJ223" s="17" t="s">
        <v>75</v>
      </c>
      <c r="BK223" s="139">
        <f>ROUND(I223*H223,2)</f>
        <v>0</v>
      </c>
      <c r="BL223" s="17" t="s">
        <v>146</v>
      </c>
      <c r="BM223" s="138" t="s">
        <v>988</v>
      </c>
    </row>
    <row r="224" spans="2:65" s="1" customFormat="1" x14ac:dyDescent="0.2">
      <c r="B224" s="29"/>
      <c r="D224" s="140" t="s">
        <v>147</v>
      </c>
      <c r="F224" s="141" t="s">
        <v>989</v>
      </c>
      <c r="L224" s="29"/>
      <c r="M224" s="142"/>
      <c r="T224" s="49"/>
      <c r="AT224" s="17" t="s">
        <v>147</v>
      </c>
      <c r="AU224" s="17" t="s">
        <v>77</v>
      </c>
    </row>
    <row r="225" spans="2:65" s="1" customFormat="1" ht="21.75" customHeight="1" x14ac:dyDescent="0.2">
      <c r="B225" s="127"/>
      <c r="C225" s="161" t="s">
        <v>256</v>
      </c>
      <c r="D225" s="161" t="s">
        <v>287</v>
      </c>
      <c r="E225" s="162" t="s">
        <v>990</v>
      </c>
      <c r="F225" s="163" t="s">
        <v>991</v>
      </c>
      <c r="G225" s="164" t="s">
        <v>425</v>
      </c>
      <c r="H225" s="165"/>
      <c r="I225" s="166">
        <v>365</v>
      </c>
      <c r="J225" s="166">
        <f>ROUND(I225*H225,2)</f>
        <v>0</v>
      </c>
      <c r="K225" s="163" t="s">
        <v>145</v>
      </c>
      <c r="L225" s="167"/>
      <c r="M225" s="168" t="s">
        <v>3</v>
      </c>
      <c r="N225" s="169" t="s">
        <v>39</v>
      </c>
      <c r="O225" s="136">
        <v>0</v>
      </c>
      <c r="P225" s="136">
        <f>O225*H225</f>
        <v>0</v>
      </c>
      <c r="Q225" s="136">
        <v>6.7000000000000004E-2</v>
      </c>
      <c r="R225" s="136">
        <f>Q225*H225</f>
        <v>0</v>
      </c>
      <c r="S225" s="136">
        <v>0</v>
      </c>
      <c r="T225" s="137">
        <f>S225*H225</f>
        <v>0</v>
      </c>
      <c r="AR225" s="138" t="s">
        <v>165</v>
      </c>
      <c r="AT225" s="138" t="s">
        <v>287</v>
      </c>
      <c r="AU225" s="138" t="s">
        <v>77</v>
      </c>
      <c r="AY225" s="17" t="s">
        <v>139</v>
      </c>
      <c r="BE225" s="139">
        <f>IF(N225="základní",J225,0)</f>
        <v>0</v>
      </c>
      <c r="BF225" s="139">
        <f>IF(N225="snížená",J225,0)</f>
        <v>0</v>
      </c>
      <c r="BG225" s="139">
        <f>IF(N225="zákl. přenesená",J225,0)</f>
        <v>0</v>
      </c>
      <c r="BH225" s="139">
        <f>IF(N225="sníž. přenesená",J225,0)</f>
        <v>0</v>
      </c>
      <c r="BI225" s="139">
        <f>IF(N225="nulová",J225,0)</f>
        <v>0</v>
      </c>
      <c r="BJ225" s="17" t="s">
        <v>75</v>
      </c>
      <c r="BK225" s="139">
        <f>ROUND(I225*H225,2)</f>
        <v>0</v>
      </c>
      <c r="BL225" s="17" t="s">
        <v>146</v>
      </c>
      <c r="BM225" s="138" t="s">
        <v>992</v>
      </c>
    </row>
    <row r="226" spans="2:65" s="1" customFormat="1" ht="24.15" customHeight="1" x14ac:dyDescent="0.2">
      <c r="B226" s="127"/>
      <c r="C226" s="128" t="s">
        <v>406</v>
      </c>
      <c r="D226" s="128" t="s">
        <v>141</v>
      </c>
      <c r="E226" s="129" t="s">
        <v>993</v>
      </c>
      <c r="F226" s="130" t="s">
        <v>994</v>
      </c>
      <c r="G226" s="131" t="s">
        <v>425</v>
      </c>
      <c r="H226" s="132"/>
      <c r="I226" s="133">
        <v>990</v>
      </c>
      <c r="J226" s="133">
        <f>ROUND(I226*H226,2)</f>
        <v>0</v>
      </c>
      <c r="K226" s="130" t="s">
        <v>145</v>
      </c>
      <c r="L226" s="29"/>
      <c r="M226" s="134" t="s">
        <v>3</v>
      </c>
      <c r="N226" s="135" t="s">
        <v>39</v>
      </c>
      <c r="O226" s="136">
        <v>1.998</v>
      </c>
      <c r="P226" s="136">
        <f>O226*H226</f>
        <v>0</v>
      </c>
      <c r="Q226" s="136">
        <v>2.972E-2</v>
      </c>
      <c r="R226" s="136">
        <f>Q226*H226</f>
        <v>0</v>
      </c>
      <c r="S226" s="136">
        <v>0</v>
      </c>
      <c r="T226" s="137">
        <f>S226*H226</f>
        <v>0</v>
      </c>
      <c r="AR226" s="138" t="s">
        <v>146</v>
      </c>
      <c r="AT226" s="138" t="s">
        <v>141</v>
      </c>
      <c r="AU226" s="138" t="s">
        <v>77</v>
      </c>
      <c r="AY226" s="17" t="s">
        <v>139</v>
      </c>
      <c r="BE226" s="139">
        <f>IF(N226="základní",J226,0)</f>
        <v>0</v>
      </c>
      <c r="BF226" s="139">
        <f>IF(N226="snížená",J226,0)</f>
        <v>0</v>
      </c>
      <c r="BG226" s="139">
        <f>IF(N226="zákl. přenesená",J226,0)</f>
        <v>0</v>
      </c>
      <c r="BH226" s="139">
        <f>IF(N226="sníž. přenesená",J226,0)</f>
        <v>0</v>
      </c>
      <c r="BI226" s="139">
        <f>IF(N226="nulová",J226,0)</f>
        <v>0</v>
      </c>
      <c r="BJ226" s="17" t="s">
        <v>75</v>
      </c>
      <c r="BK226" s="139">
        <f>ROUND(I226*H226,2)</f>
        <v>0</v>
      </c>
      <c r="BL226" s="17" t="s">
        <v>146</v>
      </c>
      <c r="BM226" s="138" t="s">
        <v>995</v>
      </c>
    </row>
    <row r="227" spans="2:65" s="1" customFormat="1" x14ac:dyDescent="0.2">
      <c r="B227" s="29"/>
      <c r="D227" s="140" t="s">
        <v>147</v>
      </c>
      <c r="F227" s="141" t="s">
        <v>996</v>
      </c>
      <c r="L227" s="29"/>
      <c r="M227" s="142"/>
      <c r="T227" s="49"/>
      <c r="AT227" s="17" t="s">
        <v>147</v>
      </c>
      <c r="AU227" s="17" t="s">
        <v>77</v>
      </c>
    </row>
    <row r="228" spans="2:65" s="1" customFormat="1" ht="21.75" customHeight="1" x14ac:dyDescent="0.2">
      <c r="B228" s="127"/>
      <c r="C228" s="161" t="s">
        <v>261</v>
      </c>
      <c r="D228" s="161" t="s">
        <v>287</v>
      </c>
      <c r="E228" s="162" t="s">
        <v>997</v>
      </c>
      <c r="F228" s="163" t="s">
        <v>998</v>
      </c>
      <c r="G228" s="164" t="s">
        <v>425</v>
      </c>
      <c r="H228" s="165"/>
      <c r="I228" s="166">
        <v>918</v>
      </c>
      <c r="J228" s="166">
        <f>ROUND(I228*H228,2)</f>
        <v>0</v>
      </c>
      <c r="K228" s="163" t="s">
        <v>145</v>
      </c>
      <c r="L228" s="167"/>
      <c r="M228" s="168" t="s">
        <v>3</v>
      </c>
      <c r="N228" s="169" t="s">
        <v>39</v>
      </c>
      <c r="O228" s="136">
        <v>0</v>
      </c>
      <c r="P228" s="136">
        <f>O228*H228</f>
        <v>0</v>
      </c>
      <c r="Q228" s="136">
        <v>0.111</v>
      </c>
      <c r="R228" s="136">
        <f>Q228*H228</f>
        <v>0</v>
      </c>
      <c r="S228" s="136">
        <v>0</v>
      </c>
      <c r="T228" s="137">
        <f>S228*H228</f>
        <v>0</v>
      </c>
      <c r="AR228" s="138" t="s">
        <v>165</v>
      </c>
      <c r="AT228" s="138" t="s">
        <v>287</v>
      </c>
      <c r="AU228" s="138" t="s">
        <v>77</v>
      </c>
      <c r="AY228" s="17" t="s">
        <v>139</v>
      </c>
      <c r="BE228" s="139">
        <f>IF(N228="základní",J228,0)</f>
        <v>0</v>
      </c>
      <c r="BF228" s="139">
        <f>IF(N228="snížená",J228,0)</f>
        <v>0</v>
      </c>
      <c r="BG228" s="139">
        <f>IF(N228="zákl. přenesená",J228,0)</f>
        <v>0</v>
      </c>
      <c r="BH228" s="139">
        <f>IF(N228="sníž. přenesená",J228,0)</f>
        <v>0</v>
      </c>
      <c r="BI228" s="139">
        <f>IF(N228="nulová",J228,0)</f>
        <v>0</v>
      </c>
      <c r="BJ228" s="17" t="s">
        <v>75</v>
      </c>
      <c r="BK228" s="139">
        <f>ROUND(I228*H228,2)</f>
        <v>0</v>
      </c>
      <c r="BL228" s="17" t="s">
        <v>146</v>
      </c>
      <c r="BM228" s="138" t="s">
        <v>999</v>
      </c>
    </row>
    <row r="229" spans="2:65" s="1" customFormat="1" ht="24.15" customHeight="1" x14ac:dyDescent="0.2">
      <c r="B229" s="127"/>
      <c r="C229" s="128" t="s">
        <v>416</v>
      </c>
      <c r="D229" s="128" t="s">
        <v>141</v>
      </c>
      <c r="E229" s="129" t="s">
        <v>1000</v>
      </c>
      <c r="F229" s="130" t="s">
        <v>1001</v>
      </c>
      <c r="G229" s="131" t="s">
        <v>425</v>
      </c>
      <c r="H229" s="132"/>
      <c r="I229" s="133">
        <v>927</v>
      </c>
      <c r="J229" s="133">
        <f>ROUND(I229*H229,2)</f>
        <v>0</v>
      </c>
      <c r="K229" s="130" t="s">
        <v>145</v>
      </c>
      <c r="L229" s="29"/>
      <c r="M229" s="134" t="s">
        <v>3</v>
      </c>
      <c r="N229" s="135" t="s">
        <v>39</v>
      </c>
      <c r="O229" s="136">
        <v>1.798</v>
      </c>
      <c r="P229" s="136">
        <f>O229*H229</f>
        <v>0</v>
      </c>
      <c r="Q229" s="136">
        <v>2.972E-2</v>
      </c>
      <c r="R229" s="136">
        <f>Q229*H229</f>
        <v>0</v>
      </c>
      <c r="S229" s="136">
        <v>0</v>
      </c>
      <c r="T229" s="137">
        <f>S229*H229</f>
        <v>0</v>
      </c>
      <c r="AR229" s="138" t="s">
        <v>146</v>
      </c>
      <c r="AT229" s="138" t="s">
        <v>141</v>
      </c>
      <c r="AU229" s="138" t="s">
        <v>77</v>
      </c>
      <c r="AY229" s="17" t="s">
        <v>139</v>
      </c>
      <c r="BE229" s="139">
        <f>IF(N229="základní",J229,0)</f>
        <v>0</v>
      </c>
      <c r="BF229" s="139">
        <f>IF(N229="snížená",J229,0)</f>
        <v>0</v>
      </c>
      <c r="BG229" s="139">
        <f>IF(N229="zákl. přenesená",J229,0)</f>
        <v>0</v>
      </c>
      <c r="BH229" s="139">
        <f>IF(N229="sníž. přenesená",J229,0)</f>
        <v>0</v>
      </c>
      <c r="BI229" s="139">
        <f>IF(N229="nulová",J229,0)</f>
        <v>0</v>
      </c>
      <c r="BJ229" s="17" t="s">
        <v>75</v>
      </c>
      <c r="BK229" s="139">
        <f>ROUND(I229*H229,2)</f>
        <v>0</v>
      </c>
      <c r="BL229" s="17" t="s">
        <v>146</v>
      </c>
      <c r="BM229" s="138" t="s">
        <v>1002</v>
      </c>
    </row>
    <row r="230" spans="2:65" s="1" customFormat="1" x14ac:dyDescent="0.2">
      <c r="B230" s="29"/>
      <c r="D230" s="140" t="s">
        <v>147</v>
      </c>
      <c r="F230" s="141" t="s">
        <v>1003</v>
      </c>
      <c r="L230" s="29"/>
      <c r="M230" s="142"/>
      <c r="T230" s="49"/>
      <c r="AT230" s="17" t="s">
        <v>147</v>
      </c>
      <c r="AU230" s="17" t="s">
        <v>77</v>
      </c>
    </row>
    <row r="231" spans="2:65" s="1" customFormat="1" ht="24.15" customHeight="1" x14ac:dyDescent="0.2">
      <c r="B231" s="127"/>
      <c r="C231" s="161" t="s">
        <v>265</v>
      </c>
      <c r="D231" s="161" t="s">
        <v>287</v>
      </c>
      <c r="E231" s="162" t="s">
        <v>1004</v>
      </c>
      <c r="F231" s="163" t="s">
        <v>1005</v>
      </c>
      <c r="G231" s="164" t="s">
        <v>425</v>
      </c>
      <c r="H231" s="165"/>
      <c r="I231" s="166">
        <v>703</v>
      </c>
      <c r="J231" s="166">
        <f>ROUND(I231*H231,2)</f>
        <v>0</v>
      </c>
      <c r="K231" s="163" t="s">
        <v>145</v>
      </c>
      <c r="L231" s="167"/>
      <c r="M231" s="168" t="s">
        <v>3</v>
      </c>
      <c r="N231" s="169" t="s">
        <v>39</v>
      </c>
      <c r="O231" s="136">
        <v>0</v>
      </c>
      <c r="P231" s="136">
        <f>O231*H231</f>
        <v>0</v>
      </c>
      <c r="Q231" s="136">
        <v>0.09</v>
      </c>
      <c r="R231" s="136">
        <f>Q231*H231</f>
        <v>0</v>
      </c>
      <c r="S231" s="136">
        <v>0</v>
      </c>
      <c r="T231" s="137">
        <f>S231*H231</f>
        <v>0</v>
      </c>
      <c r="AR231" s="138" t="s">
        <v>165</v>
      </c>
      <c r="AT231" s="138" t="s">
        <v>287</v>
      </c>
      <c r="AU231" s="138" t="s">
        <v>77</v>
      </c>
      <c r="AY231" s="17" t="s">
        <v>139</v>
      </c>
      <c r="BE231" s="139">
        <f>IF(N231="základní",J231,0)</f>
        <v>0</v>
      </c>
      <c r="BF231" s="139">
        <f>IF(N231="snížená",J231,0)</f>
        <v>0</v>
      </c>
      <c r="BG231" s="139">
        <f>IF(N231="zákl. přenesená",J231,0)</f>
        <v>0</v>
      </c>
      <c r="BH231" s="139">
        <f>IF(N231="sníž. přenesená",J231,0)</f>
        <v>0</v>
      </c>
      <c r="BI231" s="139">
        <f>IF(N231="nulová",J231,0)</f>
        <v>0</v>
      </c>
      <c r="BJ231" s="17" t="s">
        <v>75</v>
      </c>
      <c r="BK231" s="139">
        <f>ROUND(I231*H231,2)</f>
        <v>0</v>
      </c>
      <c r="BL231" s="17" t="s">
        <v>146</v>
      </c>
      <c r="BM231" s="138" t="s">
        <v>1006</v>
      </c>
    </row>
    <row r="232" spans="2:65" s="1" customFormat="1" ht="24.15" customHeight="1" x14ac:dyDescent="0.2">
      <c r="B232" s="127"/>
      <c r="C232" s="128" t="s">
        <v>429</v>
      </c>
      <c r="D232" s="128" t="s">
        <v>141</v>
      </c>
      <c r="E232" s="129" t="s">
        <v>495</v>
      </c>
      <c r="F232" s="130" t="s">
        <v>496</v>
      </c>
      <c r="G232" s="131" t="s">
        <v>425</v>
      </c>
      <c r="H232" s="132"/>
      <c r="I232" s="133">
        <v>490</v>
      </c>
      <c r="J232" s="133">
        <f>ROUND(I232*H232,2)</f>
        <v>0</v>
      </c>
      <c r="K232" s="130" t="s">
        <v>145</v>
      </c>
      <c r="L232" s="29"/>
      <c r="M232" s="134" t="s">
        <v>3</v>
      </c>
      <c r="N232" s="135" t="s">
        <v>39</v>
      </c>
      <c r="O232" s="136">
        <v>0.73199999999999998</v>
      </c>
      <c r="P232" s="136">
        <f>O232*H232</f>
        <v>0</v>
      </c>
      <c r="Q232" s="136">
        <v>0</v>
      </c>
      <c r="R232" s="136">
        <f>Q232*H232</f>
        <v>0</v>
      </c>
      <c r="S232" s="136">
        <v>0.1</v>
      </c>
      <c r="T232" s="137">
        <f>S232*H232</f>
        <v>0</v>
      </c>
      <c r="AR232" s="138" t="s">
        <v>146</v>
      </c>
      <c r="AT232" s="138" t="s">
        <v>141</v>
      </c>
      <c r="AU232" s="138" t="s">
        <v>77</v>
      </c>
      <c r="AY232" s="17" t="s">
        <v>139</v>
      </c>
      <c r="BE232" s="139">
        <f>IF(N232="základní",J232,0)</f>
        <v>0</v>
      </c>
      <c r="BF232" s="139">
        <f>IF(N232="snížená",J232,0)</f>
        <v>0</v>
      </c>
      <c r="BG232" s="139">
        <f>IF(N232="zákl. přenesená",J232,0)</f>
        <v>0</v>
      </c>
      <c r="BH232" s="139">
        <f>IF(N232="sníž. přenesená",J232,0)</f>
        <v>0</v>
      </c>
      <c r="BI232" s="139">
        <f>IF(N232="nulová",J232,0)</f>
        <v>0</v>
      </c>
      <c r="BJ232" s="17" t="s">
        <v>75</v>
      </c>
      <c r="BK232" s="139">
        <f>ROUND(I232*H232,2)</f>
        <v>0</v>
      </c>
      <c r="BL232" s="17" t="s">
        <v>146</v>
      </c>
      <c r="BM232" s="138" t="s">
        <v>1007</v>
      </c>
    </row>
    <row r="233" spans="2:65" s="1" customFormat="1" x14ac:dyDescent="0.2">
      <c r="B233" s="29"/>
      <c r="D233" s="140" t="s">
        <v>147</v>
      </c>
      <c r="F233" s="141" t="s">
        <v>498</v>
      </c>
      <c r="L233" s="29"/>
      <c r="M233" s="142"/>
      <c r="T233" s="49"/>
      <c r="AT233" s="17" t="s">
        <v>147</v>
      </c>
      <c r="AU233" s="17" t="s">
        <v>77</v>
      </c>
    </row>
    <row r="234" spans="2:65" s="1" customFormat="1" ht="24.15" customHeight="1" x14ac:dyDescent="0.2">
      <c r="B234" s="127"/>
      <c r="C234" s="128" t="s">
        <v>270</v>
      </c>
      <c r="D234" s="128" t="s">
        <v>141</v>
      </c>
      <c r="E234" s="129" t="s">
        <v>1008</v>
      </c>
      <c r="F234" s="130" t="s">
        <v>1009</v>
      </c>
      <c r="G234" s="131" t="s">
        <v>425</v>
      </c>
      <c r="H234" s="132"/>
      <c r="I234" s="133">
        <v>1278</v>
      </c>
      <c r="J234" s="133">
        <f>ROUND(I234*H234,2)</f>
        <v>0</v>
      </c>
      <c r="K234" s="130" t="s">
        <v>145</v>
      </c>
      <c r="L234" s="29"/>
      <c r="M234" s="134" t="s">
        <v>3</v>
      </c>
      <c r="N234" s="135" t="s">
        <v>39</v>
      </c>
      <c r="O234" s="136">
        <v>2.0640000000000001</v>
      </c>
      <c r="P234" s="136">
        <f>O234*H234</f>
        <v>0</v>
      </c>
      <c r="Q234" s="136">
        <v>0.21734000000000001</v>
      </c>
      <c r="R234" s="136">
        <f>Q234*H234</f>
        <v>0</v>
      </c>
      <c r="S234" s="136">
        <v>0</v>
      </c>
      <c r="T234" s="137">
        <f>S234*H234</f>
        <v>0</v>
      </c>
      <c r="AR234" s="138" t="s">
        <v>146</v>
      </c>
      <c r="AT234" s="138" t="s">
        <v>141</v>
      </c>
      <c r="AU234" s="138" t="s">
        <v>77</v>
      </c>
      <c r="AY234" s="17" t="s">
        <v>139</v>
      </c>
      <c r="BE234" s="139">
        <f>IF(N234="základní",J234,0)</f>
        <v>0</v>
      </c>
      <c r="BF234" s="139">
        <f>IF(N234="snížená",J234,0)</f>
        <v>0</v>
      </c>
      <c r="BG234" s="139">
        <f>IF(N234="zákl. přenesená",J234,0)</f>
        <v>0</v>
      </c>
      <c r="BH234" s="139">
        <f>IF(N234="sníž. přenesená",J234,0)</f>
        <v>0</v>
      </c>
      <c r="BI234" s="139">
        <f>IF(N234="nulová",J234,0)</f>
        <v>0</v>
      </c>
      <c r="BJ234" s="17" t="s">
        <v>75</v>
      </c>
      <c r="BK234" s="139">
        <f>ROUND(I234*H234,2)</f>
        <v>0</v>
      </c>
      <c r="BL234" s="17" t="s">
        <v>146</v>
      </c>
      <c r="BM234" s="138" t="s">
        <v>1010</v>
      </c>
    </row>
    <row r="235" spans="2:65" s="1" customFormat="1" x14ac:dyDescent="0.2">
      <c r="B235" s="29"/>
      <c r="D235" s="140" t="s">
        <v>147</v>
      </c>
      <c r="F235" s="141" t="s">
        <v>1011</v>
      </c>
      <c r="L235" s="29"/>
      <c r="M235" s="142"/>
      <c r="T235" s="49"/>
      <c r="AT235" s="17" t="s">
        <v>147</v>
      </c>
      <c r="AU235" s="17" t="s">
        <v>77</v>
      </c>
    </row>
    <row r="236" spans="2:65" s="1" customFormat="1" ht="16.5" customHeight="1" x14ac:dyDescent="0.2">
      <c r="B236" s="127"/>
      <c r="C236" s="161" t="s">
        <v>438</v>
      </c>
      <c r="D236" s="161" t="s">
        <v>287</v>
      </c>
      <c r="E236" s="162" t="s">
        <v>1012</v>
      </c>
      <c r="F236" s="163" t="s">
        <v>1013</v>
      </c>
      <c r="G236" s="164" t="s">
        <v>425</v>
      </c>
      <c r="H236" s="165"/>
      <c r="I236" s="166">
        <v>10080</v>
      </c>
      <c r="J236" s="166">
        <f>ROUND(I236*H236,2)</f>
        <v>0</v>
      </c>
      <c r="K236" s="163" t="s">
        <v>145</v>
      </c>
      <c r="L236" s="167"/>
      <c r="M236" s="168" t="s">
        <v>3</v>
      </c>
      <c r="N236" s="169" t="s">
        <v>39</v>
      </c>
      <c r="O236" s="136">
        <v>0</v>
      </c>
      <c r="P236" s="136">
        <f>O236*H236</f>
        <v>0</v>
      </c>
      <c r="Q236" s="136">
        <v>5.5300000000000002E-2</v>
      </c>
      <c r="R236" s="136">
        <f>Q236*H236</f>
        <v>0</v>
      </c>
      <c r="S236" s="136">
        <v>0</v>
      </c>
      <c r="T236" s="137">
        <f>S236*H236</f>
        <v>0</v>
      </c>
      <c r="AR236" s="138" t="s">
        <v>165</v>
      </c>
      <c r="AT236" s="138" t="s">
        <v>287</v>
      </c>
      <c r="AU236" s="138" t="s">
        <v>77</v>
      </c>
      <c r="AY236" s="17" t="s">
        <v>139</v>
      </c>
      <c r="BE236" s="139">
        <f>IF(N236="základní",J236,0)</f>
        <v>0</v>
      </c>
      <c r="BF236" s="139">
        <f>IF(N236="snížená",J236,0)</f>
        <v>0</v>
      </c>
      <c r="BG236" s="139">
        <f>IF(N236="zákl. přenesená",J236,0)</f>
        <v>0</v>
      </c>
      <c r="BH236" s="139">
        <f>IF(N236="sníž. přenesená",J236,0)</f>
        <v>0</v>
      </c>
      <c r="BI236" s="139">
        <f>IF(N236="nulová",J236,0)</f>
        <v>0</v>
      </c>
      <c r="BJ236" s="17" t="s">
        <v>75</v>
      </c>
      <c r="BK236" s="139">
        <f>ROUND(I236*H236,2)</f>
        <v>0</v>
      </c>
      <c r="BL236" s="17" t="s">
        <v>146</v>
      </c>
      <c r="BM236" s="138" t="s">
        <v>1014</v>
      </c>
    </row>
    <row r="237" spans="2:65" s="11" customFormat="1" ht="22.95" customHeight="1" x14ac:dyDescent="0.25">
      <c r="B237" s="116"/>
      <c r="D237" s="117" t="s">
        <v>67</v>
      </c>
      <c r="E237" s="125" t="s">
        <v>192</v>
      </c>
      <c r="F237" s="125" t="s">
        <v>506</v>
      </c>
      <c r="J237" s="126">
        <f>BK237</f>
        <v>105250.26000000001</v>
      </c>
      <c r="L237" s="116"/>
      <c r="M237" s="120"/>
      <c r="P237" s="121">
        <f>SUM(P238:P277)</f>
        <v>58.110464000000007</v>
      </c>
      <c r="R237" s="121">
        <f>SUM(R238:R277)</f>
        <v>43.323444079999994</v>
      </c>
      <c r="T237" s="122">
        <f>SUM(T238:T277)</f>
        <v>0</v>
      </c>
      <c r="AR237" s="117" t="s">
        <v>75</v>
      </c>
      <c r="AT237" s="123" t="s">
        <v>67</v>
      </c>
      <c r="AU237" s="123" t="s">
        <v>75</v>
      </c>
      <c r="AY237" s="117" t="s">
        <v>139</v>
      </c>
      <c r="BK237" s="124">
        <f>SUM(BK238:BK277)</f>
        <v>105250.26000000001</v>
      </c>
    </row>
    <row r="238" spans="2:65" s="1" customFormat="1" ht="33" customHeight="1" x14ac:dyDescent="0.2">
      <c r="B238" s="127"/>
      <c r="C238" s="128" t="s">
        <v>276</v>
      </c>
      <c r="D238" s="128" t="s">
        <v>141</v>
      </c>
      <c r="E238" s="129" t="s">
        <v>1015</v>
      </c>
      <c r="F238" s="130" t="s">
        <v>1016</v>
      </c>
      <c r="G238" s="131" t="s">
        <v>144</v>
      </c>
      <c r="H238" s="132"/>
      <c r="I238" s="133">
        <v>154</v>
      </c>
      <c r="J238" s="133">
        <f>ROUND(I238*H238,2)</f>
        <v>0</v>
      </c>
      <c r="K238" s="130" t="s">
        <v>145</v>
      </c>
      <c r="L238" s="29"/>
      <c r="M238" s="134" t="s">
        <v>3</v>
      </c>
      <c r="N238" s="135" t="s">
        <v>39</v>
      </c>
      <c r="O238" s="136">
        <v>0.11799999999999999</v>
      </c>
      <c r="P238" s="136">
        <f>O238*H238</f>
        <v>0</v>
      </c>
      <c r="Q238" s="136">
        <v>1.4499999999999999E-3</v>
      </c>
      <c r="R238" s="136">
        <f>Q238*H238</f>
        <v>0</v>
      </c>
      <c r="S238" s="136">
        <v>0</v>
      </c>
      <c r="T238" s="137">
        <f>S238*H238</f>
        <v>0</v>
      </c>
      <c r="AR238" s="138" t="s">
        <v>146</v>
      </c>
      <c r="AT238" s="138" t="s">
        <v>141</v>
      </c>
      <c r="AU238" s="138" t="s">
        <v>77</v>
      </c>
      <c r="AY238" s="17" t="s">
        <v>139</v>
      </c>
      <c r="BE238" s="139">
        <f>IF(N238="základní",J238,0)</f>
        <v>0</v>
      </c>
      <c r="BF238" s="139">
        <f>IF(N238="snížená",J238,0)</f>
        <v>0</v>
      </c>
      <c r="BG238" s="139">
        <f>IF(N238="zákl. přenesená",J238,0)</f>
        <v>0</v>
      </c>
      <c r="BH238" s="139">
        <f>IF(N238="sníž. přenesená",J238,0)</f>
        <v>0</v>
      </c>
      <c r="BI238" s="139">
        <f>IF(N238="nulová",J238,0)</f>
        <v>0</v>
      </c>
      <c r="BJ238" s="17" t="s">
        <v>75</v>
      </c>
      <c r="BK238" s="139">
        <f>ROUND(I238*H238,2)</f>
        <v>0</v>
      </c>
      <c r="BL238" s="17" t="s">
        <v>146</v>
      </c>
      <c r="BM238" s="138" t="s">
        <v>242</v>
      </c>
    </row>
    <row r="239" spans="2:65" s="1" customFormat="1" x14ac:dyDescent="0.2">
      <c r="B239" s="29"/>
      <c r="D239" s="140" t="s">
        <v>147</v>
      </c>
      <c r="F239" s="141" t="s">
        <v>1017</v>
      </c>
      <c r="L239" s="29"/>
      <c r="M239" s="142"/>
      <c r="T239" s="49"/>
      <c r="AT239" s="17" t="s">
        <v>147</v>
      </c>
      <c r="AU239" s="17" t="s">
        <v>77</v>
      </c>
    </row>
    <row r="240" spans="2:65" s="12" customFormat="1" x14ac:dyDescent="0.2">
      <c r="B240" s="143"/>
      <c r="D240" s="144" t="s">
        <v>149</v>
      </c>
      <c r="E240" s="145" t="s">
        <v>3</v>
      </c>
      <c r="F240" s="146" t="s">
        <v>1018</v>
      </c>
      <c r="H240" s="147"/>
      <c r="L240" s="143"/>
      <c r="M240" s="148"/>
      <c r="T240" s="149"/>
      <c r="AT240" s="145" t="s">
        <v>149</v>
      </c>
      <c r="AU240" s="145" t="s">
        <v>77</v>
      </c>
      <c r="AV240" s="12" t="s">
        <v>77</v>
      </c>
      <c r="AW240" s="12" t="s">
        <v>30</v>
      </c>
      <c r="AX240" s="12" t="s">
        <v>68</v>
      </c>
      <c r="AY240" s="145" t="s">
        <v>139</v>
      </c>
    </row>
    <row r="241" spans="2:65" s="13" customFormat="1" x14ac:dyDescent="0.2">
      <c r="B241" s="150"/>
      <c r="D241" s="144" t="s">
        <v>149</v>
      </c>
      <c r="E241" s="151" t="s">
        <v>3</v>
      </c>
      <c r="F241" s="152" t="s">
        <v>151</v>
      </c>
      <c r="H241" s="153"/>
      <c r="L241" s="150"/>
      <c r="M241" s="154"/>
      <c r="T241" s="155"/>
      <c r="AT241" s="151" t="s">
        <v>149</v>
      </c>
      <c r="AU241" s="151" t="s">
        <v>77</v>
      </c>
      <c r="AV241" s="13" t="s">
        <v>146</v>
      </c>
      <c r="AW241" s="13" t="s">
        <v>30</v>
      </c>
      <c r="AX241" s="13" t="s">
        <v>75</v>
      </c>
      <c r="AY241" s="151" t="s">
        <v>139</v>
      </c>
    </row>
    <row r="242" spans="2:65" s="1" customFormat="1" ht="37.950000000000003" customHeight="1" x14ac:dyDescent="0.2">
      <c r="B242" s="127"/>
      <c r="C242" s="128" t="s">
        <v>445</v>
      </c>
      <c r="D242" s="128" t="s">
        <v>141</v>
      </c>
      <c r="E242" s="129" t="s">
        <v>1019</v>
      </c>
      <c r="F242" s="130" t="s">
        <v>1020</v>
      </c>
      <c r="G242" s="131" t="s">
        <v>144</v>
      </c>
      <c r="H242" s="132"/>
      <c r="I242" s="133">
        <v>31</v>
      </c>
      <c r="J242" s="133">
        <f>ROUND(I242*H242,2)</f>
        <v>0</v>
      </c>
      <c r="K242" s="130" t="s">
        <v>145</v>
      </c>
      <c r="L242" s="29"/>
      <c r="M242" s="134" t="s">
        <v>3</v>
      </c>
      <c r="N242" s="135" t="s">
        <v>39</v>
      </c>
      <c r="O242" s="136">
        <v>8.3000000000000004E-2</v>
      </c>
      <c r="P242" s="136">
        <f>O242*H242</f>
        <v>0</v>
      </c>
      <c r="Q242" s="136">
        <v>1.0000000000000001E-5</v>
      </c>
      <c r="R242" s="136">
        <f>Q242*H242</f>
        <v>0</v>
      </c>
      <c r="S242" s="136">
        <v>0</v>
      </c>
      <c r="T242" s="137">
        <f>S242*H242</f>
        <v>0</v>
      </c>
      <c r="AR242" s="138" t="s">
        <v>146</v>
      </c>
      <c r="AT242" s="138" t="s">
        <v>141</v>
      </c>
      <c r="AU242" s="138" t="s">
        <v>77</v>
      </c>
      <c r="AY242" s="17" t="s">
        <v>139</v>
      </c>
      <c r="BE242" s="139">
        <f>IF(N242="základní",J242,0)</f>
        <v>0</v>
      </c>
      <c r="BF242" s="139">
        <f>IF(N242="snížená",J242,0)</f>
        <v>0</v>
      </c>
      <c r="BG242" s="139">
        <f>IF(N242="zákl. přenesená",J242,0)</f>
        <v>0</v>
      </c>
      <c r="BH242" s="139">
        <f>IF(N242="sníž. přenesená",J242,0)</f>
        <v>0</v>
      </c>
      <c r="BI242" s="139">
        <f>IF(N242="nulová",J242,0)</f>
        <v>0</v>
      </c>
      <c r="BJ242" s="17" t="s">
        <v>75</v>
      </c>
      <c r="BK242" s="139">
        <f>ROUND(I242*H242,2)</f>
        <v>0</v>
      </c>
      <c r="BL242" s="17" t="s">
        <v>146</v>
      </c>
      <c r="BM242" s="138" t="s">
        <v>256</v>
      </c>
    </row>
    <row r="243" spans="2:65" s="1" customFormat="1" x14ac:dyDescent="0.2">
      <c r="B243" s="29"/>
      <c r="D243" s="140" t="s">
        <v>147</v>
      </c>
      <c r="F243" s="141" t="s">
        <v>1021</v>
      </c>
      <c r="L243" s="29"/>
      <c r="M243" s="142"/>
      <c r="T243" s="49"/>
      <c r="AT243" s="17" t="s">
        <v>147</v>
      </c>
      <c r="AU243" s="17" t="s">
        <v>77</v>
      </c>
    </row>
    <row r="244" spans="2:65" s="1" customFormat="1" ht="49.2" customHeight="1" x14ac:dyDescent="0.2">
      <c r="B244" s="127"/>
      <c r="C244" s="128" t="s">
        <v>282</v>
      </c>
      <c r="D244" s="128" t="s">
        <v>141</v>
      </c>
      <c r="E244" s="129" t="s">
        <v>560</v>
      </c>
      <c r="F244" s="130" t="s">
        <v>561</v>
      </c>
      <c r="G244" s="131" t="s">
        <v>180</v>
      </c>
      <c r="H244" s="132">
        <v>116.87</v>
      </c>
      <c r="I244" s="133">
        <v>298</v>
      </c>
      <c r="J244" s="133">
        <f>ROUND(I244*H244,2)</f>
        <v>34827.26</v>
      </c>
      <c r="K244" s="130" t="s">
        <v>145</v>
      </c>
      <c r="L244" s="29"/>
      <c r="M244" s="134" t="s">
        <v>3</v>
      </c>
      <c r="N244" s="135" t="s">
        <v>39</v>
      </c>
      <c r="O244" s="136">
        <v>0.26800000000000002</v>
      </c>
      <c r="P244" s="136">
        <f>O244*H244</f>
        <v>31.321160000000003</v>
      </c>
      <c r="Q244" s="136">
        <v>0.15540000000000001</v>
      </c>
      <c r="R244" s="136">
        <f>Q244*H244</f>
        <v>18.161598000000001</v>
      </c>
      <c r="S244" s="136">
        <v>0</v>
      </c>
      <c r="T244" s="137">
        <f>S244*H244</f>
        <v>0</v>
      </c>
      <c r="AR244" s="138" t="s">
        <v>146</v>
      </c>
      <c r="AT244" s="138" t="s">
        <v>141</v>
      </c>
      <c r="AU244" s="138" t="s">
        <v>77</v>
      </c>
      <c r="AY244" s="17" t="s">
        <v>139</v>
      </c>
      <c r="BE244" s="139">
        <f>IF(N244="základní",J244,0)</f>
        <v>34827.26</v>
      </c>
      <c r="BF244" s="139">
        <f>IF(N244="snížená",J244,0)</f>
        <v>0</v>
      </c>
      <c r="BG244" s="139">
        <f>IF(N244="zákl. přenesená",J244,0)</f>
        <v>0</v>
      </c>
      <c r="BH244" s="139">
        <f>IF(N244="sníž. přenesená",J244,0)</f>
        <v>0</v>
      </c>
      <c r="BI244" s="139">
        <f>IF(N244="nulová",J244,0)</f>
        <v>0</v>
      </c>
      <c r="BJ244" s="17" t="s">
        <v>75</v>
      </c>
      <c r="BK244" s="139">
        <f>ROUND(I244*H244,2)</f>
        <v>34827.26</v>
      </c>
      <c r="BL244" s="17" t="s">
        <v>146</v>
      </c>
      <c r="BM244" s="138" t="s">
        <v>261</v>
      </c>
    </row>
    <row r="245" spans="2:65" s="1" customFormat="1" x14ac:dyDescent="0.2">
      <c r="B245" s="29"/>
      <c r="D245" s="140" t="s">
        <v>147</v>
      </c>
      <c r="F245" s="141" t="s">
        <v>563</v>
      </c>
      <c r="L245" s="29"/>
      <c r="M245" s="142"/>
      <c r="T245" s="49"/>
      <c r="AT245" s="17" t="s">
        <v>147</v>
      </c>
      <c r="AU245" s="17" t="s">
        <v>77</v>
      </c>
    </row>
    <row r="246" spans="2:65" s="12" customFormat="1" x14ac:dyDescent="0.2">
      <c r="B246" s="143"/>
      <c r="D246" s="144" t="s">
        <v>149</v>
      </c>
      <c r="E246" s="145" t="s">
        <v>3</v>
      </c>
      <c r="F246" s="146" t="s">
        <v>1022</v>
      </c>
      <c r="H246" s="147">
        <v>96.37</v>
      </c>
      <c r="L246" s="143"/>
      <c r="M246" s="148"/>
      <c r="T246" s="149"/>
      <c r="AT246" s="145" t="s">
        <v>149</v>
      </c>
      <c r="AU246" s="145" t="s">
        <v>77</v>
      </c>
      <c r="AV246" s="12" t="s">
        <v>77</v>
      </c>
      <c r="AW246" s="12" t="s">
        <v>30</v>
      </c>
      <c r="AX246" s="12" t="s">
        <v>68</v>
      </c>
      <c r="AY246" s="145" t="s">
        <v>139</v>
      </c>
    </row>
    <row r="247" spans="2:65" s="12" customFormat="1" x14ac:dyDescent="0.2">
      <c r="B247" s="143"/>
      <c r="D247" s="144" t="s">
        <v>149</v>
      </c>
      <c r="E247" s="145" t="s">
        <v>3</v>
      </c>
      <c r="F247" s="146" t="s">
        <v>1023</v>
      </c>
      <c r="H247" s="147">
        <v>13.5</v>
      </c>
      <c r="L247" s="143"/>
      <c r="M247" s="148"/>
      <c r="T247" s="149"/>
      <c r="AT247" s="145" t="s">
        <v>149</v>
      </c>
      <c r="AU247" s="145" t="s">
        <v>77</v>
      </c>
      <c r="AV247" s="12" t="s">
        <v>77</v>
      </c>
      <c r="AW247" s="12" t="s">
        <v>30</v>
      </c>
      <c r="AX247" s="12" t="s">
        <v>68</v>
      </c>
      <c r="AY247" s="145" t="s">
        <v>139</v>
      </c>
    </row>
    <row r="248" spans="2:65" s="12" customFormat="1" x14ac:dyDescent="0.2">
      <c r="B248" s="143"/>
      <c r="D248" s="144" t="s">
        <v>149</v>
      </c>
      <c r="E248" s="145" t="s">
        <v>3</v>
      </c>
      <c r="F248" s="146" t="s">
        <v>1024</v>
      </c>
      <c r="H248" s="147">
        <v>7</v>
      </c>
      <c r="L248" s="143"/>
      <c r="M248" s="148"/>
      <c r="T248" s="149"/>
      <c r="AT248" s="145" t="s">
        <v>149</v>
      </c>
      <c r="AU248" s="145" t="s">
        <v>77</v>
      </c>
      <c r="AV248" s="12" t="s">
        <v>77</v>
      </c>
      <c r="AW248" s="12" t="s">
        <v>30</v>
      </c>
      <c r="AX248" s="12" t="s">
        <v>68</v>
      </c>
      <c r="AY248" s="145" t="s">
        <v>139</v>
      </c>
    </row>
    <row r="249" spans="2:65" s="13" customFormat="1" x14ac:dyDescent="0.2">
      <c r="B249" s="150"/>
      <c r="D249" s="144" t="s">
        <v>149</v>
      </c>
      <c r="E249" s="151" t="s">
        <v>3</v>
      </c>
      <c r="F249" s="152" t="s">
        <v>151</v>
      </c>
      <c r="H249" s="153">
        <v>116.87</v>
      </c>
      <c r="L249" s="150"/>
      <c r="M249" s="154"/>
      <c r="T249" s="155"/>
      <c r="AT249" s="151" t="s">
        <v>149</v>
      </c>
      <c r="AU249" s="151" t="s">
        <v>77</v>
      </c>
      <c r="AV249" s="13" t="s">
        <v>146</v>
      </c>
      <c r="AW249" s="13" t="s">
        <v>30</v>
      </c>
      <c r="AX249" s="13" t="s">
        <v>75</v>
      </c>
      <c r="AY249" s="151" t="s">
        <v>139</v>
      </c>
    </row>
    <row r="250" spans="2:65" s="1" customFormat="1" ht="16.5" customHeight="1" x14ac:dyDescent="0.2">
      <c r="B250" s="127"/>
      <c r="C250" s="161" t="s">
        <v>453</v>
      </c>
      <c r="D250" s="161" t="s">
        <v>287</v>
      </c>
      <c r="E250" s="162" t="s">
        <v>568</v>
      </c>
      <c r="F250" s="163" t="s">
        <v>569</v>
      </c>
      <c r="G250" s="164" t="s">
        <v>180</v>
      </c>
      <c r="H250" s="165">
        <v>96.37</v>
      </c>
      <c r="I250" s="166">
        <v>236</v>
      </c>
      <c r="J250" s="166">
        <f>ROUND(I250*H250,2)</f>
        <v>22743.32</v>
      </c>
      <c r="K250" s="163" t="s">
        <v>145</v>
      </c>
      <c r="L250" s="167"/>
      <c r="M250" s="168" t="s">
        <v>3</v>
      </c>
      <c r="N250" s="169" t="s">
        <v>39</v>
      </c>
      <c r="O250" s="136">
        <v>0</v>
      </c>
      <c r="P250" s="136">
        <f>O250*H250</f>
        <v>0</v>
      </c>
      <c r="Q250" s="136">
        <v>8.5000000000000006E-2</v>
      </c>
      <c r="R250" s="136">
        <f>Q250*H250</f>
        <v>8.1914500000000015</v>
      </c>
      <c r="S250" s="136">
        <v>0</v>
      </c>
      <c r="T250" s="137">
        <f>S250*H250</f>
        <v>0</v>
      </c>
      <c r="AR250" s="138" t="s">
        <v>165</v>
      </c>
      <c r="AT250" s="138" t="s">
        <v>287</v>
      </c>
      <c r="AU250" s="138" t="s">
        <v>77</v>
      </c>
      <c r="AY250" s="17" t="s">
        <v>139</v>
      </c>
      <c r="BE250" s="139">
        <f>IF(N250="základní",J250,0)</f>
        <v>22743.32</v>
      </c>
      <c r="BF250" s="139">
        <f>IF(N250="snížená",J250,0)</f>
        <v>0</v>
      </c>
      <c r="BG250" s="139">
        <f>IF(N250="zákl. přenesená",J250,0)</f>
        <v>0</v>
      </c>
      <c r="BH250" s="139">
        <f>IF(N250="sníž. přenesená",J250,0)</f>
        <v>0</v>
      </c>
      <c r="BI250" s="139">
        <f>IF(N250="nulová",J250,0)</f>
        <v>0</v>
      </c>
      <c r="BJ250" s="17" t="s">
        <v>75</v>
      </c>
      <c r="BK250" s="139">
        <f>ROUND(I250*H250,2)</f>
        <v>22743.32</v>
      </c>
      <c r="BL250" s="17" t="s">
        <v>146</v>
      </c>
      <c r="BM250" s="138" t="s">
        <v>265</v>
      </c>
    </row>
    <row r="251" spans="2:65" s="12" customFormat="1" x14ac:dyDescent="0.2">
      <c r="B251" s="143"/>
      <c r="D251" s="144" t="s">
        <v>149</v>
      </c>
      <c r="E251" s="145" t="s">
        <v>3</v>
      </c>
      <c r="F251" s="146" t="s">
        <v>1025</v>
      </c>
      <c r="H251" s="147">
        <v>96.37</v>
      </c>
      <c r="L251" s="143"/>
      <c r="M251" s="148"/>
      <c r="T251" s="149"/>
      <c r="AT251" s="145" t="s">
        <v>149</v>
      </c>
      <c r="AU251" s="145" t="s">
        <v>77</v>
      </c>
      <c r="AV251" s="12" t="s">
        <v>77</v>
      </c>
      <c r="AW251" s="12" t="s">
        <v>30</v>
      </c>
      <c r="AX251" s="12" t="s">
        <v>68</v>
      </c>
      <c r="AY251" s="145" t="s">
        <v>139</v>
      </c>
    </row>
    <row r="252" spans="2:65" s="13" customFormat="1" x14ac:dyDescent="0.2">
      <c r="B252" s="150"/>
      <c r="D252" s="144" t="s">
        <v>149</v>
      </c>
      <c r="E252" s="151" t="s">
        <v>3</v>
      </c>
      <c r="F252" s="152" t="s">
        <v>151</v>
      </c>
      <c r="H252" s="153">
        <v>96.37</v>
      </c>
      <c r="L252" s="150"/>
      <c r="M252" s="154"/>
      <c r="T252" s="155"/>
      <c r="AT252" s="151" t="s">
        <v>149</v>
      </c>
      <c r="AU252" s="151" t="s">
        <v>77</v>
      </c>
      <c r="AV252" s="13" t="s">
        <v>146</v>
      </c>
      <c r="AW252" s="13" t="s">
        <v>30</v>
      </c>
      <c r="AX252" s="13" t="s">
        <v>75</v>
      </c>
      <c r="AY252" s="151" t="s">
        <v>139</v>
      </c>
    </row>
    <row r="253" spans="2:65" s="1" customFormat="1" ht="24.15" customHeight="1" x14ac:dyDescent="0.2">
      <c r="B253" s="127"/>
      <c r="C253" s="161" t="s">
        <v>290</v>
      </c>
      <c r="D253" s="161" t="s">
        <v>287</v>
      </c>
      <c r="E253" s="162" t="s">
        <v>571</v>
      </c>
      <c r="F253" s="163" t="s">
        <v>572</v>
      </c>
      <c r="G253" s="164" t="s">
        <v>180</v>
      </c>
      <c r="H253" s="165">
        <v>13.5</v>
      </c>
      <c r="I253" s="166">
        <v>180</v>
      </c>
      <c r="J253" s="166">
        <f>ROUND(I253*H253,2)</f>
        <v>2430</v>
      </c>
      <c r="K253" s="163" t="s">
        <v>145</v>
      </c>
      <c r="L253" s="167"/>
      <c r="M253" s="168" t="s">
        <v>3</v>
      </c>
      <c r="N253" s="169" t="s">
        <v>39</v>
      </c>
      <c r="O253" s="136">
        <v>0</v>
      </c>
      <c r="P253" s="136">
        <f>O253*H253</f>
        <v>0</v>
      </c>
      <c r="Q253" s="136">
        <v>4.8300000000000003E-2</v>
      </c>
      <c r="R253" s="136">
        <f>Q253*H253</f>
        <v>0.65205000000000002</v>
      </c>
      <c r="S253" s="136">
        <v>0</v>
      </c>
      <c r="T253" s="137">
        <f>S253*H253</f>
        <v>0</v>
      </c>
      <c r="AR253" s="138" t="s">
        <v>165</v>
      </c>
      <c r="AT253" s="138" t="s">
        <v>287</v>
      </c>
      <c r="AU253" s="138" t="s">
        <v>77</v>
      </c>
      <c r="AY253" s="17" t="s">
        <v>139</v>
      </c>
      <c r="BE253" s="139">
        <f>IF(N253="základní",J253,0)</f>
        <v>2430</v>
      </c>
      <c r="BF253" s="139">
        <f>IF(N253="snížená",J253,0)</f>
        <v>0</v>
      </c>
      <c r="BG253" s="139">
        <f>IF(N253="zákl. přenesená",J253,0)</f>
        <v>0</v>
      </c>
      <c r="BH253" s="139">
        <f>IF(N253="sníž. přenesená",J253,0)</f>
        <v>0</v>
      </c>
      <c r="BI253" s="139">
        <f>IF(N253="nulová",J253,0)</f>
        <v>0</v>
      </c>
      <c r="BJ253" s="17" t="s">
        <v>75</v>
      </c>
      <c r="BK253" s="139">
        <f>ROUND(I253*H253,2)</f>
        <v>2430</v>
      </c>
      <c r="BL253" s="17" t="s">
        <v>146</v>
      </c>
      <c r="BM253" s="138" t="s">
        <v>270</v>
      </c>
    </row>
    <row r="254" spans="2:65" s="12" customFormat="1" x14ac:dyDescent="0.2">
      <c r="B254" s="143"/>
      <c r="D254" s="144" t="s">
        <v>149</v>
      </c>
      <c r="E254" s="145" t="s">
        <v>3</v>
      </c>
      <c r="F254" s="146" t="s">
        <v>1026</v>
      </c>
      <c r="H254" s="147">
        <v>13.5</v>
      </c>
      <c r="L254" s="143"/>
      <c r="M254" s="148"/>
      <c r="T254" s="149"/>
      <c r="AT254" s="145" t="s">
        <v>149</v>
      </c>
      <c r="AU254" s="145" t="s">
        <v>77</v>
      </c>
      <c r="AV254" s="12" t="s">
        <v>77</v>
      </c>
      <c r="AW254" s="12" t="s">
        <v>30</v>
      </c>
      <c r="AX254" s="12" t="s">
        <v>68</v>
      </c>
      <c r="AY254" s="145" t="s">
        <v>139</v>
      </c>
    </row>
    <row r="255" spans="2:65" s="13" customFormat="1" x14ac:dyDescent="0.2">
      <c r="B255" s="150"/>
      <c r="D255" s="144" t="s">
        <v>149</v>
      </c>
      <c r="E255" s="151" t="s">
        <v>3</v>
      </c>
      <c r="F255" s="152" t="s">
        <v>151</v>
      </c>
      <c r="H255" s="153">
        <v>13.5</v>
      </c>
      <c r="L255" s="150"/>
      <c r="M255" s="154"/>
      <c r="T255" s="155"/>
      <c r="AT255" s="151" t="s">
        <v>149</v>
      </c>
      <c r="AU255" s="151" t="s">
        <v>77</v>
      </c>
      <c r="AV255" s="13" t="s">
        <v>146</v>
      </c>
      <c r="AW255" s="13" t="s">
        <v>30</v>
      </c>
      <c r="AX255" s="13" t="s">
        <v>75</v>
      </c>
      <c r="AY255" s="151" t="s">
        <v>139</v>
      </c>
    </row>
    <row r="256" spans="2:65" s="1" customFormat="1" ht="24.15" customHeight="1" x14ac:dyDescent="0.2">
      <c r="B256" s="127"/>
      <c r="C256" s="161" t="s">
        <v>462</v>
      </c>
      <c r="D256" s="161" t="s">
        <v>287</v>
      </c>
      <c r="E256" s="162" t="s">
        <v>575</v>
      </c>
      <c r="F256" s="163" t="s">
        <v>576</v>
      </c>
      <c r="G256" s="164" t="s">
        <v>180</v>
      </c>
      <c r="H256" s="165">
        <v>7</v>
      </c>
      <c r="I256" s="166">
        <v>462</v>
      </c>
      <c r="J256" s="166">
        <f>ROUND(I256*H256,2)</f>
        <v>3234</v>
      </c>
      <c r="K256" s="163" t="s">
        <v>145</v>
      </c>
      <c r="L256" s="167"/>
      <c r="M256" s="168" t="s">
        <v>3</v>
      </c>
      <c r="N256" s="169" t="s">
        <v>39</v>
      </c>
      <c r="O256" s="136">
        <v>0</v>
      </c>
      <c r="P256" s="136">
        <f>O256*H256</f>
        <v>0</v>
      </c>
      <c r="Q256" s="136">
        <v>6.5670000000000006E-2</v>
      </c>
      <c r="R256" s="136">
        <f>Q256*H256</f>
        <v>0.45969000000000004</v>
      </c>
      <c r="S256" s="136">
        <v>0</v>
      </c>
      <c r="T256" s="137">
        <f>S256*H256</f>
        <v>0</v>
      </c>
      <c r="AR256" s="138" t="s">
        <v>165</v>
      </c>
      <c r="AT256" s="138" t="s">
        <v>287</v>
      </c>
      <c r="AU256" s="138" t="s">
        <v>77</v>
      </c>
      <c r="AY256" s="17" t="s">
        <v>139</v>
      </c>
      <c r="BE256" s="139">
        <f>IF(N256="základní",J256,0)</f>
        <v>3234</v>
      </c>
      <c r="BF256" s="139">
        <f>IF(N256="snížená",J256,0)</f>
        <v>0</v>
      </c>
      <c r="BG256" s="139">
        <f>IF(N256="zákl. přenesená",J256,0)</f>
        <v>0</v>
      </c>
      <c r="BH256" s="139">
        <f>IF(N256="sníž. přenesená",J256,0)</f>
        <v>0</v>
      </c>
      <c r="BI256" s="139">
        <f>IF(N256="nulová",J256,0)</f>
        <v>0</v>
      </c>
      <c r="BJ256" s="17" t="s">
        <v>75</v>
      </c>
      <c r="BK256" s="139">
        <f>ROUND(I256*H256,2)</f>
        <v>3234</v>
      </c>
      <c r="BL256" s="17" t="s">
        <v>146</v>
      </c>
      <c r="BM256" s="138" t="s">
        <v>276</v>
      </c>
    </row>
    <row r="257" spans="2:65" s="12" customFormat="1" x14ac:dyDescent="0.2">
      <c r="B257" s="143"/>
      <c r="D257" s="144" t="s">
        <v>149</v>
      </c>
      <c r="E257" s="145" t="s">
        <v>3</v>
      </c>
      <c r="F257" s="146" t="s">
        <v>1027</v>
      </c>
      <c r="H257" s="147">
        <v>7</v>
      </c>
      <c r="L257" s="143"/>
      <c r="M257" s="148"/>
      <c r="T257" s="149"/>
      <c r="AT257" s="145" t="s">
        <v>149</v>
      </c>
      <c r="AU257" s="145" t="s">
        <v>77</v>
      </c>
      <c r="AV257" s="12" t="s">
        <v>77</v>
      </c>
      <c r="AW257" s="12" t="s">
        <v>30</v>
      </c>
      <c r="AX257" s="12" t="s">
        <v>68</v>
      </c>
      <c r="AY257" s="145" t="s">
        <v>139</v>
      </c>
    </row>
    <row r="258" spans="2:65" s="13" customFormat="1" x14ac:dyDescent="0.2">
      <c r="B258" s="150"/>
      <c r="D258" s="144" t="s">
        <v>149</v>
      </c>
      <c r="E258" s="151" t="s">
        <v>3</v>
      </c>
      <c r="F258" s="152" t="s">
        <v>151</v>
      </c>
      <c r="H258" s="153">
        <v>7</v>
      </c>
      <c r="L258" s="150"/>
      <c r="M258" s="154"/>
      <c r="T258" s="155"/>
      <c r="AT258" s="151" t="s">
        <v>149</v>
      </c>
      <c r="AU258" s="151" t="s">
        <v>77</v>
      </c>
      <c r="AV258" s="13" t="s">
        <v>146</v>
      </c>
      <c r="AW258" s="13" t="s">
        <v>30</v>
      </c>
      <c r="AX258" s="13" t="s">
        <v>75</v>
      </c>
      <c r="AY258" s="151" t="s">
        <v>139</v>
      </c>
    </row>
    <row r="259" spans="2:65" s="1" customFormat="1" ht="49.2" customHeight="1" x14ac:dyDescent="0.2">
      <c r="B259" s="127"/>
      <c r="C259" s="128" t="s">
        <v>295</v>
      </c>
      <c r="D259" s="128" t="s">
        <v>141</v>
      </c>
      <c r="E259" s="129" t="s">
        <v>578</v>
      </c>
      <c r="F259" s="130" t="s">
        <v>579</v>
      </c>
      <c r="G259" s="131" t="s">
        <v>180</v>
      </c>
      <c r="H259" s="132"/>
      <c r="I259" s="133">
        <v>238</v>
      </c>
      <c r="J259" s="133">
        <f>ROUND(I259*H259,2)</f>
        <v>0</v>
      </c>
      <c r="K259" s="130" t="s">
        <v>145</v>
      </c>
      <c r="L259" s="29"/>
      <c r="M259" s="134" t="s">
        <v>3</v>
      </c>
      <c r="N259" s="135" t="s">
        <v>39</v>
      </c>
      <c r="O259" s="136">
        <v>0.23899999999999999</v>
      </c>
      <c r="P259" s="136">
        <f>O259*H259</f>
        <v>0</v>
      </c>
      <c r="Q259" s="136">
        <v>0.1295</v>
      </c>
      <c r="R259" s="136">
        <f>Q259*H259</f>
        <v>0</v>
      </c>
      <c r="S259" s="136">
        <v>0</v>
      </c>
      <c r="T259" s="137">
        <f>S259*H259</f>
        <v>0</v>
      </c>
      <c r="AR259" s="138" t="s">
        <v>146</v>
      </c>
      <c r="AT259" s="138" t="s">
        <v>141</v>
      </c>
      <c r="AU259" s="138" t="s">
        <v>77</v>
      </c>
      <c r="AY259" s="17" t="s">
        <v>139</v>
      </c>
      <c r="BE259" s="139">
        <f>IF(N259="základní",J259,0)</f>
        <v>0</v>
      </c>
      <c r="BF259" s="139">
        <f>IF(N259="snížená",J259,0)</f>
        <v>0</v>
      </c>
      <c r="BG259" s="139">
        <f>IF(N259="zákl. přenesená",J259,0)</f>
        <v>0</v>
      </c>
      <c r="BH259" s="139">
        <f>IF(N259="sníž. přenesená",J259,0)</f>
        <v>0</v>
      </c>
      <c r="BI259" s="139">
        <f>IF(N259="nulová",J259,0)</f>
        <v>0</v>
      </c>
      <c r="BJ259" s="17" t="s">
        <v>75</v>
      </c>
      <c r="BK259" s="139">
        <f>ROUND(I259*H259,2)</f>
        <v>0</v>
      </c>
      <c r="BL259" s="17" t="s">
        <v>146</v>
      </c>
      <c r="BM259" s="138" t="s">
        <v>282</v>
      </c>
    </row>
    <row r="260" spans="2:65" s="1" customFormat="1" x14ac:dyDescent="0.2">
      <c r="B260" s="29"/>
      <c r="D260" s="140" t="s">
        <v>147</v>
      </c>
      <c r="F260" s="141" t="s">
        <v>581</v>
      </c>
      <c r="L260" s="29"/>
      <c r="M260" s="142"/>
      <c r="T260" s="49"/>
      <c r="AT260" s="17" t="s">
        <v>147</v>
      </c>
      <c r="AU260" s="17" t="s">
        <v>77</v>
      </c>
    </row>
    <row r="261" spans="2:65" s="12" customFormat="1" x14ac:dyDescent="0.2">
      <c r="B261" s="143"/>
      <c r="D261" s="144" t="s">
        <v>149</v>
      </c>
      <c r="E261" s="145" t="s">
        <v>3</v>
      </c>
      <c r="F261" s="146" t="s">
        <v>1028</v>
      </c>
      <c r="H261" s="147"/>
      <c r="L261" s="143"/>
      <c r="M261" s="148"/>
      <c r="T261" s="149"/>
      <c r="AT261" s="145" t="s">
        <v>149</v>
      </c>
      <c r="AU261" s="145" t="s">
        <v>77</v>
      </c>
      <c r="AV261" s="12" t="s">
        <v>77</v>
      </c>
      <c r="AW261" s="12" t="s">
        <v>30</v>
      </c>
      <c r="AX261" s="12" t="s">
        <v>68</v>
      </c>
      <c r="AY261" s="145" t="s">
        <v>139</v>
      </c>
    </row>
    <row r="262" spans="2:65" s="13" customFormat="1" x14ac:dyDescent="0.2">
      <c r="B262" s="150"/>
      <c r="D262" s="144" t="s">
        <v>149</v>
      </c>
      <c r="E262" s="151" t="s">
        <v>3</v>
      </c>
      <c r="F262" s="152" t="s">
        <v>151</v>
      </c>
      <c r="H262" s="153"/>
      <c r="L262" s="150"/>
      <c r="M262" s="154"/>
      <c r="T262" s="155"/>
      <c r="AT262" s="151" t="s">
        <v>149</v>
      </c>
      <c r="AU262" s="151" t="s">
        <v>77</v>
      </c>
      <c r="AV262" s="13" t="s">
        <v>146</v>
      </c>
      <c r="AW262" s="13" t="s">
        <v>30</v>
      </c>
      <c r="AX262" s="13" t="s">
        <v>75</v>
      </c>
      <c r="AY262" s="151" t="s">
        <v>139</v>
      </c>
    </row>
    <row r="263" spans="2:65" s="1" customFormat="1" ht="16.5" customHeight="1" x14ac:dyDescent="0.2">
      <c r="B263" s="127"/>
      <c r="C263" s="161" t="s">
        <v>469</v>
      </c>
      <c r="D263" s="161" t="s">
        <v>287</v>
      </c>
      <c r="E263" s="162" t="s">
        <v>584</v>
      </c>
      <c r="F263" s="163" t="s">
        <v>585</v>
      </c>
      <c r="G263" s="164" t="s">
        <v>180</v>
      </c>
      <c r="H263" s="165"/>
      <c r="I263" s="166">
        <v>78</v>
      </c>
      <c r="J263" s="166">
        <f>ROUND(I263*H263,2)</f>
        <v>0</v>
      </c>
      <c r="K263" s="163" t="s">
        <v>145</v>
      </c>
      <c r="L263" s="167"/>
      <c r="M263" s="168" t="s">
        <v>3</v>
      </c>
      <c r="N263" s="169" t="s">
        <v>39</v>
      </c>
      <c r="O263" s="136">
        <v>0</v>
      </c>
      <c r="P263" s="136">
        <f>O263*H263</f>
        <v>0</v>
      </c>
      <c r="Q263" s="136">
        <v>2.8000000000000001E-2</v>
      </c>
      <c r="R263" s="136">
        <f>Q263*H263</f>
        <v>0</v>
      </c>
      <c r="S263" s="136">
        <v>0</v>
      </c>
      <c r="T263" s="137">
        <f>S263*H263</f>
        <v>0</v>
      </c>
      <c r="AR263" s="138" t="s">
        <v>165</v>
      </c>
      <c r="AT263" s="138" t="s">
        <v>287</v>
      </c>
      <c r="AU263" s="138" t="s">
        <v>77</v>
      </c>
      <c r="AY263" s="17" t="s">
        <v>139</v>
      </c>
      <c r="BE263" s="139">
        <f>IF(N263="základní",J263,0)</f>
        <v>0</v>
      </c>
      <c r="BF263" s="139">
        <f>IF(N263="snížená",J263,0)</f>
        <v>0</v>
      </c>
      <c r="BG263" s="139">
        <f>IF(N263="zákl. přenesená",J263,0)</f>
        <v>0</v>
      </c>
      <c r="BH263" s="139">
        <f>IF(N263="sníž. přenesená",J263,0)</f>
        <v>0</v>
      </c>
      <c r="BI263" s="139">
        <f>IF(N263="nulová",J263,0)</f>
        <v>0</v>
      </c>
      <c r="BJ263" s="17" t="s">
        <v>75</v>
      </c>
      <c r="BK263" s="139">
        <f>ROUND(I263*H263,2)</f>
        <v>0</v>
      </c>
      <c r="BL263" s="17" t="s">
        <v>146</v>
      </c>
      <c r="BM263" s="138" t="s">
        <v>290</v>
      </c>
    </row>
    <row r="264" spans="2:65" s="12" customFormat="1" x14ac:dyDescent="0.2">
      <c r="B264" s="143"/>
      <c r="D264" s="144" t="s">
        <v>149</v>
      </c>
      <c r="E264" s="145" t="s">
        <v>3</v>
      </c>
      <c r="F264" s="146" t="s">
        <v>1029</v>
      </c>
      <c r="H264" s="147"/>
      <c r="L264" s="143"/>
      <c r="M264" s="148"/>
      <c r="T264" s="149"/>
      <c r="AT264" s="145" t="s">
        <v>149</v>
      </c>
      <c r="AU264" s="145" t="s">
        <v>77</v>
      </c>
      <c r="AV264" s="12" t="s">
        <v>77</v>
      </c>
      <c r="AW264" s="12" t="s">
        <v>30</v>
      </c>
      <c r="AX264" s="12" t="s">
        <v>68</v>
      </c>
      <c r="AY264" s="145" t="s">
        <v>139</v>
      </c>
    </row>
    <row r="265" spans="2:65" s="13" customFormat="1" x14ac:dyDescent="0.2">
      <c r="B265" s="150"/>
      <c r="D265" s="144" t="s">
        <v>149</v>
      </c>
      <c r="E265" s="151" t="s">
        <v>3</v>
      </c>
      <c r="F265" s="152" t="s">
        <v>151</v>
      </c>
      <c r="H265" s="153"/>
      <c r="L265" s="150"/>
      <c r="M265" s="154"/>
      <c r="T265" s="155"/>
      <c r="AT265" s="151" t="s">
        <v>149</v>
      </c>
      <c r="AU265" s="151" t="s">
        <v>77</v>
      </c>
      <c r="AV265" s="13" t="s">
        <v>146</v>
      </c>
      <c r="AW265" s="13" t="s">
        <v>30</v>
      </c>
      <c r="AX265" s="13" t="s">
        <v>75</v>
      </c>
      <c r="AY265" s="151" t="s">
        <v>139</v>
      </c>
    </row>
    <row r="266" spans="2:65" s="12" customFormat="1" x14ac:dyDescent="0.2">
      <c r="B266" s="143"/>
      <c r="D266" s="144" t="s">
        <v>149</v>
      </c>
      <c r="F266" s="146" t="s">
        <v>1030</v>
      </c>
      <c r="H266" s="147"/>
      <c r="L266" s="143"/>
      <c r="M266" s="148"/>
      <c r="T266" s="149"/>
      <c r="AT266" s="145" t="s">
        <v>149</v>
      </c>
      <c r="AU266" s="145" t="s">
        <v>77</v>
      </c>
      <c r="AV266" s="12" t="s">
        <v>77</v>
      </c>
      <c r="AW266" s="12" t="s">
        <v>4</v>
      </c>
      <c r="AX266" s="12" t="s">
        <v>75</v>
      </c>
      <c r="AY266" s="145" t="s">
        <v>139</v>
      </c>
    </row>
    <row r="267" spans="2:65" s="1" customFormat="1" ht="24.15" customHeight="1" x14ac:dyDescent="0.2">
      <c r="B267" s="127"/>
      <c r="C267" s="128" t="s">
        <v>301</v>
      </c>
      <c r="D267" s="128" t="s">
        <v>141</v>
      </c>
      <c r="E267" s="129" t="s">
        <v>589</v>
      </c>
      <c r="F267" s="130" t="s">
        <v>590</v>
      </c>
      <c r="G267" s="131" t="s">
        <v>195</v>
      </c>
      <c r="H267" s="132">
        <v>7.0120000000000005</v>
      </c>
      <c r="I267" s="133">
        <v>3640</v>
      </c>
      <c r="J267" s="133">
        <f>ROUND(I267*H267,2)</f>
        <v>25523.68</v>
      </c>
      <c r="K267" s="130" t="s">
        <v>145</v>
      </c>
      <c r="L267" s="29"/>
      <c r="M267" s="134" t="s">
        <v>3</v>
      </c>
      <c r="N267" s="135" t="s">
        <v>39</v>
      </c>
      <c r="O267" s="136">
        <v>1.4419999999999999</v>
      </c>
      <c r="P267" s="136">
        <f>O267*H267</f>
        <v>10.111304000000001</v>
      </c>
      <c r="Q267" s="136">
        <v>2.2563399999999998</v>
      </c>
      <c r="R267" s="136">
        <f>Q267*H267</f>
        <v>15.821456079999999</v>
      </c>
      <c r="S267" s="136">
        <v>0</v>
      </c>
      <c r="T267" s="137">
        <f>S267*H267</f>
        <v>0</v>
      </c>
      <c r="AR267" s="138" t="s">
        <v>146</v>
      </c>
      <c r="AT267" s="138" t="s">
        <v>141</v>
      </c>
      <c r="AU267" s="138" t="s">
        <v>77</v>
      </c>
      <c r="AY267" s="17" t="s">
        <v>139</v>
      </c>
      <c r="BE267" s="139">
        <f>IF(N267="základní",J267,0)</f>
        <v>25523.68</v>
      </c>
      <c r="BF267" s="139">
        <f>IF(N267="snížená",J267,0)</f>
        <v>0</v>
      </c>
      <c r="BG267" s="139">
        <f>IF(N267="zákl. přenesená",J267,0)</f>
        <v>0</v>
      </c>
      <c r="BH267" s="139">
        <f>IF(N267="sníž. přenesená",J267,0)</f>
        <v>0</v>
      </c>
      <c r="BI267" s="139">
        <f>IF(N267="nulová",J267,0)</f>
        <v>0</v>
      </c>
      <c r="BJ267" s="17" t="s">
        <v>75</v>
      </c>
      <c r="BK267" s="139">
        <f>ROUND(I267*H267,2)</f>
        <v>25523.68</v>
      </c>
      <c r="BL267" s="17" t="s">
        <v>146</v>
      </c>
      <c r="BM267" s="138" t="s">
        <v>295</v>
      </c>
    </row>
    <row r="268" spans="2:65" s="1" customFormat="1" x14ac:dyDescent="0.2">
      <c r="B268" s="29"/>
      <c r="D268" s="140" t="s">
        <v>147</v>
      </c>
      <c r="F268" s="141" t="s">
        <v>592</v>
      </c>
      <c r="L268" s="29"/>
      <c r="M268" s="142"/>
      <c r="T268" s="49"/>
      <c r="AT268" s="17" t="s">
        <v>147</v>
      </c>
      <c r="AU268" s="17" t="s">
        <v>77</v>
      </c>
    </row>
    <row r="269" spans="2:65" s="12" customFormat="1" x14ac:dyDescent="0.2">
      <c r="B269" s="143"/>
      <c r="D269" s="144" t="s">
        <v>149</v>
      </c>
      <c r="E269" s="145" t="s">
        <v>3</v>
      </c>
      <c r="F269" s="146" t="s">
        <v>1031</v>
      </c>
      <c r="H269" s="147">
        <v>5.782</v>
      </c>
      <c r="L269" s="143"/>
      <c r="M269" s="148"/>
      <c r="T269" s="149"/>
      <c r="AT269" s="145" t="s">
        <v>149</v>
      </c>
      <c r="AU269" s="145" t="s">
        <v>77</v>
      </c>
      <c r="AV269" s="12" t="s">
        <v>77</v>
      </c>
      <c r="AW269" s="12" t="s">
        <v>30</v>
      </c>
      <c r="AX269" s="12" t="s">
        <v>68</v>
      </c>
      <c r="AY269" s="145" t="s">
        <v>139</v>
      </c>
    </row>
    <row r="270" spans="2:65" s="12" customFormat="1" x14ac:dyDescent="0.2">
      <c r="B270" s="143"/>
      <c r="D270" s="144" t="s">
        <v>149</v>
      </c>
      <c r="E270" s="145" t="s">
        <v>3</v>
      </c>
      <c r="F270" s="146" t="s">
        <v>1032</v>
      </c>
      <c r="H270" s="147">
        <v>0.81</v>
      </c>
      <c r="L270" s="143"/>
      <c r="M270" s="148"/>
      <c r="T270" s="149"/>
      <c r="AT270" s="145" t="s">
        <v>149</v>
      </c>
      <c r="AU270" s="145" t="s">
        <v>77</v>
      </c>
      <c r="AV270" s="12" t="s">
        <v>77</v>
      </c>
      <c r="AW270" s="12" t="s">
        <v>30</v>
      </c>
      <c r="AX270" s="12" t="s">
        <v>68</v>
      </c>
      <c r="AY270" s="145" t="s">
        <v>139</v>
      </c>
    </row>
    <row r="271" spans="2:65" s="12" customFormat="1" x14ac:dyDescent="0.2">
      <c r="B271" s="143"/>
      <c r="D271" s="144" t="s">
        <v>149</v>
      </c>
      <c r="E271" s="145" t="s">
        <v>3</v>
      </c>
      <c r="F271" s="146" t="s">
        <v>1033</v>
      </c>
      <c r="H271" s="147">
        <v>0.42</v>
      </c>
      <c r="L271" s="143"/>
      <c r="M271" s="148"/>
      <c r="T271" s="149"/>
      <c r="AT271" s="145" t="s">
        <v>149</v>
      </c>
      <c r="AU271" s="145" t="s">
        <v>77</v>
      </c>
      <c r="AV271" s="12" t="s">
        <v>77</v>
      </c>
      <c r="AW271" s="12" t="s">
        <v>30</v>
      </c>
      <c r="AX271" s="12" t="s">
        <v>68</v>
      </c>
      <c r="AY271" s="145" t="s">
        <v>139</v>
      </c>
    </row>
    <row r="272" spans="2:65" s="12" customFormat="1" x14ac:dyDescent="0.2">
      <c r="B272" s="143"/>
      <c r="D272" s="144" t="s">
        <v>149</v>
      </c>
      <c r="E272" s="145" t="s">
        <v>3</v>
      </c>
      <c r="F272" s="146" t="s">
        <v>1034</v>
      </c>
      <c r="H272" s="147"/>
      <c r="L272" s="143"/>
      <c r="M272" s="148"/>
      <c r="T272" s="149"/>
      <c r="AT272" s="145" t="s">
        <v>149</v>
      </c>
      <c r="AU272" s="145" t="s">
        <v>77</v>
      </c>
      <c r="AV272" s="12" t="s">
        <v>77</v>
      </c>
      <c r="AW272" s="12" t="s">
        <v>30</v>
      </c>
      <c r="AX272" s="12" t="s">
        <v>68</v>
      </c>
      <c r="AY272" s="145" t="s">
        <v>139</v>
      </c>
    </row>
    <row r="273" spans="2:65" s="13" customFormat="1" x14ac:dyDescent="0.2">
      <c r="B273" s="150"/>
      <c r="D273" s="144" t="s">
        <v>149</v>
      </c>
      <c r="E273" s="151" t="s">
        <v>3</v>
      </c>
      <c r="F273" s="152" t="s">
        <v>151</v>
      </c>
      <c r="H273" s="153">
        <v>7.0120000000000005</v>
      </c>
      <c r="L273" s="150"/>
      <c r="M273" s="154"/>
      <c r="T273" s="155"/>
      <c r="AT273" s="151" t="s">
        <v>149</v>
      </c>
      <c r="AU273" s="151" t="s">
        <v>77</v>
      </c>
      <c r="AV273" s="13" t="s">
        <v>146</v>
      </c>
      <c r="AW273" s="13" t="s">
        <v>30</v>
      </c>
      <c r="AX273" s="13" t="s">
        <v>75</v>
      </c>
      <c r="AY273" s="151" t="s">
        <v>139</v>
      </c>
    </row>
    <row r="274" spans="2:65" s="1" customFormat="1" ht="55.5" customHeight="1" x14ac:dyDescent="0.2">
      <c r="B274" s="127"/>
      <c r="C274" s="128" t="s">
        <v>476</v>
      </c>
      <c r="D274" s="128" t="s">
        <v>141</v>
      </c>
      <c r="E274" s="129" t="s">
        <v>1035</v>
      </c>
      <c r="F274" s="130" t="s">
        <v>1036</v>
      </c>
      <c r="G274" s="131" t="s">
        <v>180</v>
      </c>
      <c r="H274" s="132">
        <v>62</v>
      </c>
      <c r="I274" s="133">
        <v>160</v>
      </c>
      <c r="J274" s="133">
        <f>ROUND(I274*H274,2)</f>
        <v>9920</v>
      </c>
      <c r="K274" s="130" t="s">
        <v>145</v>
      </c>
      <c r="L274" s="29"/>
      <c r="M274" s="134" t="s">
        <v>3</v>
      </c>
      <c r="N274" s="135" t="s">
        <v>39</v>
      </c>
      <c r="O274" s="136">
        <v>7.2999999999999995E-2</v>
      </c>
      <c r="P274" s="136">
        <f>O274*H274</f>
        <v>4.5259999999999998</v>
      </c>
      <c r="Q274" s="136">
        <v>5.9999999999999995E-4</v>
      </c>
      <c r="R274" s="136">
        <f>Q274*H274</f>
        <v>3.7199999999999997E-2</v>
      </c>
      <c r="S274" s="136">
        <v>0</v>
      </c>
      <c r="T274" s="137">
        <f>S274*H274</f>
        <v>0</v>
      </c>
      <c r="AR274" s="138" t="s">
        <v>146</v>
      </c>
      <c r="AT274" s="138" t="s">
        <v>141</v>
      </c>
      <c r="AU274" s="138" t="s">
        <v>77</v>
      </c>
      <c r="AY274" s="17" t="s">
        <v>139</v>
      </c>
      <c r="BE274" s="139">
        <f>IF(N274="základní",J274,0)</f>
        <v>9920</v>
      </c>
      <c r="BF274" s="139">
        <f>IF(N274="snížená",J274,0)</f>
        <v>0</v>
      </c>
      <c r="BG274" s="139">
        <f>IF(N274="zákl. přenesená",J274,0)</f>
        <v>0</v>
      </c>
      <c r="BH274" s="139">
        <f>IF(N274="sníž. přenesená",J274,0)</f>
        <v>0</v>
      </c>
      <c r="BI274" s="139">
        <f>IF(N274="nulová",J274,0)</f>
        <v>0</v>
      </c>
      <c r="BJ274" s="17" t="s">
        <v>75</v>
      </c>
      <c r="BK274" s="139">
        <f>ROUND(I274*H274,2)</f>
        <v>9920</v>
      </c>
      <c r="BL274" s="17" t="s">
        <v>146</v>
      </c>
      <c r="BM274" s="138" t="s">
        <v>1037</v>
      </c>
    </row>
    <row r="275" spans="2:65" s="1" customFormat="1" x14ac:dyDescent="0.2">
      <c r="B275" s="29"/>
      <c r="D275" s="140" t="s">
        <v>147</v>
      </c>
      <c r="F275" s="141" t="s">
        <v>1038</v>
      </c>
      <c r="L275" s="29"/>
      <c r="M275" s="142"/>
      <c r="T275" s="49"/>
      <c r="AT275" s="17" t="s">
        <v>147</v>
      </c>
      <c r="AU275" s="17" t="s">
        <v>77</v>
      </c>
    </row>
    <row r="276" spans="2:65" s="1" customFormat="1" ht="24.15" customHeight="1" x14ac:dyDescent="0.2">
      <c r="B276" s="127"/>
      <c r="C276" s="128" t="s">
        <v>305</v>
      </c>
      <c r="D276" s="128" t="s">
        <v>141</v>
      </c>
      <c r="E276" s="129" t="s">
        <v>600</v>
      </c>
      <c r="F276" s="130" t="s">
        <v>601</v>
      </c>
      <c r="G276" s="131" t="s">
        <v>180</v>
      </c>
      <c r="H276" s="132">
        <v>62</v>
      </c>
      <c r="I276" s="133">
        <v>106</v>
      </c>
      <c r="J276" s="133">
        <f>ROUND(I276*H276,2)</f>
        <v>6572</v>
      </c>
      <c r="K276" s="130" t="s">
        <v>145</v>
      </c>
      <c r="L276" s="29"/>
      <c r="M276" s="134" t="s">
        <v>3</v>
      </c>
      <c r="N276" s="135" t="s">
        <v>39</v>
      </c>
      <c r="O276" s="136">
        <v>0.19600000000000001</v>
      </c>
      <c r="P276" s="136">
        <f>O276*H276</f>
        <v>12.152000000000001</v>
      </c>
      <c r="Q276" s="136">
        <v>0</v>
      </c>
      <c r="R276" s="136">
        <f>Q276*H276</f>
        <v>0</v>
      </c>
      <c r="S276" s="136">
        <v>0</v>
      </c>
      <c r="T276" s="137">
        <f>S276*H276</f>
        <v>0</v>
      </c>
      <c r="AR276" s="138" t="s">
        <v>146</v>
      </c>
      <c r="AT276" s="138" t="s">
        <v>141</v>
      </c>
      <c r="AU276" s="138" t="s">
        <v>77</v>
      </c>
      <c r="AY276" s="17" t="s">
        <v>139</v>
      </c>
      <c r="BE276" s="139">
        <f>IF(N276="základní",J276,0)</f>
        <v>6572</v>
      </c>
      <c r="BF276" s="139">
        <f>IF(N276="snížená",J276,0)</f>
        <v>0</v>
      </c>
      <c r="BG276" s="139">
        <f>IF(N276="zákl. přenesená",J276,0)</f>
        <v>0</v>
      </c>
      <c r="BH276" s="139">
        <f>IF(N276="sníž. přenesená",J276,0)</f>
        <v>0</v>
      </c>
      <c r="BI276" s="139">
        <f>IF(N276="nulová",J276,0)</f>
        <v>0</v>
      </c>
      <c r="BJ276" s="17" t="s">
        <v>75</v>
      </c>
      <c r="BK276" s="139">
        <f>ROUND(I276*H276,2)</f>
        <v>6572</v>
      </c>
      <c r="BL276" s="17" t="s">
        <v>146</v>
      </c>
      <c r="BM276" s="138" t="s">
        <v>1039</v>
      </c>
    </row>
    <row r="277" spans="2:65" s="1" customFormat="1" x14ac:dyDescent="0.2">
      <c r="B277" s="29"/>
      <c r="D277" s="140" t="s">
        <v>147</v>
      </c>
      <c r="F277" s="141" t="s">
        <v>603</v>
      </c>
      <c r="L277" s="29"/>
      <c r="M277" s="142"/>
      <c r="T277" s="49"/>
      <c r="AT277" s="17" t="s">
        <v>147</v>
      </c>
      <c r="AU277" s="17" t="s">
        <v>77</v>
      </c>
    </row>
    <row r="278" spans="2:65" s="11" customFormat="1" ht="22.95" customHeight="1" x14ac:dyDescent="0.25">
      <c r="B278" s="116"/>
      <c r="D278" s="117" t="s">
        <v>67</v>
      </c>
      <c r="E278" s="125" t="s">
        <v>628</v>
      </c>
      <c r="F278" s="125" t="s">
        <v>629</v>
      </c>
      <c r="J278" s="126">
        <f>BK278</f>
        <v>69578.5</v>
      </c>
      <c r="L278" s="116"/>
      <c r="M278" s="120"/>
      <c r="P278" s="121">
        <f>SUM(P279:P285)</f>
        <v>39.439295999999999</v>
      </c>
      <c r="R278" s="121">
        <f>SUM(R279:R285)</f>
        <v>0</v>
      </c>
      <c r="T278" s="122">
        <f>SUM(T279:T285)</f>
        <v>0</v>
      </c>
      <c r="AR278" s="117" t="s">
        <v>75</v>
      </c>
      <c r="AT278" s="123" t="s">
        <v>67</v>
      </c>
      <c r="AU278" s="123" t="s">
        <v>75</v>
      </c>
      <c r="AY278" s="117" t="s">
        <v>139</v>
      </c>
      <c r="BK278" s="124">
        <f>SUM(BK279:BK285)</f>
        <v>69578.5</v>
      </c>
    </row>
    <row r="279" spans="2:65" s="1" customFormat="1" ht="37.950000000000003" customHeight="1" x14ac:dyDescent="0.2">
      <c r="B279" s="127"/>
      <c r="C279" s="128" t="s">
        <v>484</v>
      </c>
      <c r="D279" s="128" t="s">
        <v>141</v>
      </c>
      <c r="E279" s="129" t="s">
        <v>631</v>
      </c>
      <c r="F279" s="130" t="s">
        <v>632</v>
      </c>
      <c r="G279" s="131" t="s">
        <v>275</v>
      </c>
      <c r="H279" s="132">
        <v>172.22399999999999</v>
      </c>
      <c r="I279" s="133">
        <v>42</v>
      </c>
      <c r="J279" s="133">
        <f>ROUND(I279*H279,2)</f>
        <v>7233.41</v>
      </c>
      <c r="K279" s="130" t="s">
        <v>145</v>
      </c>
      <c r="L279" s="29"/>
      <c r="M279" s="134" t="s">
        <v>3</v>
      </c>
      <c r="N279" s="135" t="s">
        <v>39</v>
      </c>
      <c r="O279" s="136">
        <v>0.03</v>
      </c>
      <c r="P279" s="136">
        <f>O279*H279</f>
        <v>5.1667199999999998</v>
      </c>
      <c r="Q279" s="136">
        <v>0</v>
      </c>
      <c r="R279" s="136">
        <f>Q279*H279</f>
        <v>0</v>
      </c>
      <c r="S279" s="136">
        <v>0</v>
      </c>
      <c r="T279" s="137">
        <f>S279*H279</f>
        <v>0</v>
      </c>
      <c r="AR279" s="138" t="s">
        <v>146</v>
      </c>
      <c r="AT279" s="138" t="s">
        <v>141</v>
      </c>
      <c r="AU279" s="138" t="s">
        <v>77</v>
      </c>
      <c r="AY279" s="17" t="s">
        <v>139</v>
      </c>
      <c r="BE279" s="139">
        <f>IF(N279="základní",J279,0)</f>
        <v>7233.41</v>
      </c>
      <c r="BF279" s="139">
        <f>IF(N279="snížená",J279,0)</f>
        <v>0</v>
      </c>
      <c r="BG279" s="139">
        <f>IF(N279="zákl. přenesená",J279,0)</f>
        <v>0</v>
      </c>
      <c r="BH279" s="139">
        <f>IF(N279="sníž. přenesená",J279,0)</f>
        <v>0</v>
      </c>
      <c r="BI279" s="139">
        <f>IF(N279="nulová",J279,0)</f>
        <v>0</v>
      </c>
      <c r="BJ279" s="17" t="s">
        <v>75</v>
      </c>
      <c r="BK279" s="139">
        <f>ROUND(I279*H279,2)</f>
        <v>7233.41</v>
      </c>
      <c r="BL279" s="17" t="s">
        <v>146</v>
      </c>
      <c r="BM279" s="138" t="s">
        <v>301</v>
      </c>
    </row>
    <row r="280" spans="2:65" s="1" customFormat="1" x14ac:dyDescent="0.2">
      <c r="B280" s="29"/>
      <c r="D280" s="140" t="s">
        <v>147</v>
      </c>
      <c r="F280" s="141" t="s">
        <v>634</v>
      </c>
      <c r="L280" s="29"/>
      <c r="M280" s="142"/>
      <c r="T280" s="49"/>
      <c r="AT280" s="17" t="s">
        <v>147</v>
      </c>
      <c r="AU280" s="17" t="s">
        <v>77</v>
      </c>
    </row>
    <row r="281" spans="2:65" s="1" customFormat="1" ht="37.950000000000003" customHeight="1" x14ac:dyDescent="0.2">
      <c r="B281" s="127"/>
      <c r="C281" s="128" t="s">
        <v>310</v>
      </c>
      <c r="D281" s="128" t="s">
        <v>141</v>
      </c>
      <c r="E281" s="129" t="s">
        <v>635</v>
      </c>
      <c r="F281" s="130" t="s">
        <v>636</v>
      </c>
      <c r="G281" s="131" t="s">
        <v>275</v>
      </c>
      <c r="H281" s="132">
        <v>3444.4799999999996</v>
      </c>
      <c r="I281" s="133">
        <v>10</v>
      </c>
      <c r="J281" s="133">
        <f>ROUND(I281*H281,2)</f>
        <v>34444.800000000003</v>
      </c>
      <c r="K281" s="130" t="s">
        <v>145</v>
      </c>
      <c r="L281" s="29"/>
      <c r="M281" s="134" t="s">
        <v>3</v>
      </c>
      <c r="N281" s="135" t="s">
        <v>39</v>
      </c>
      <c r="O281" s="136">
        <v>2E-3</v>
      </c>
      <c r="P281" s="136">
        <f>O281*H281</f>
        <v>6.8889599999999991</v>
      </c>
      <c r="Q281" s="136">
        <v>0</v>
      </c>
      <c r="R281" s="136">
        <f>Q281*H281</f>
        <v>0</v>
      </c>
      <c r="S281" s="136">
        <v>0</v>
      </c>
      <c r="T281" s="137">
        <f>S281*H281</f>
        <v>0</v>
      </c>
      <c r="AR281" s="138" t="s">
        <v>146</v>
      </c>
      <c r="AT281" s="138" t="s">
        <v>141</v>
      </c>
      <c r="AU281" s="138" t="s">
        <v>77</v>
      </c>
      <c r="AY281" s="17" t="s">
        <v>139</v>
      </c>
      <c r="BE281" s="139">
        <f>IF(N281="základní",J281,0)</f>
        <v>34444.800000000003</v>
      </c>
      <c r="BF281" s="139">
        <f>IF(N281="snížená",J281,0)</f>
        <v>0</v>
      </c>
      <c r="BG281" s="139">
        <f>IF(N281="zákl. přenesená",J281,0)</f>
        <v>0</v>
      </c>
      <c r="BH281" s="139">
        <f>IF(N281="sníž. přenesená",J281,0)</f>
        <v>0</v>
      </c>
      <c r="BI281" s="139">
        <f>IF(N281="nulová",J281,0)</f>
        <v>0</v>
      </c>
      <c r="BJ281" s="17" t="s">
        <v>75</v>
      </c>
      <c r="BK281" s="139">
        <f>ROUND(I281*H281,2)</f>
        <v>34444.800000000003</v>
      </c>
      <c r="BL281" s="17" t="s">
        <v>146</v>
      </c>
      <c r="BM281" s="138" t="s">
        <v>305</v>
      </c>
    </row>
    <row r="282" spans="2:65" s="1" customFormat="1" x14ac:dyDescent="0.2">
      <c r="B282" s="29"/>
      <c r="D282" s="140" t="s">
        <v>147</v>
      </c>
      <c r="F282" s="141" t="s">
        <v>638</v>
      </c>
      <c r="L282" s="29"/>
      <c r="M282" s="142"/>
      <c r="T282" s="49"/>
      <c r="AT282" s="17" t="s">
        <v>147</v>
      </c>
      <c r="AU282" s="17" t="s">
        <v>77</v>
      </c>
    </row>
    <row r="283" spans="2:65" s="12" customFormat="1" x14ac:dyDescent="0.2">
      <c r="B283" s="143"/>
      <c r="D283" s="144" t="s">
        <v>149</v>
      </c>
      <c r="F283" s="146" t="s">
        <v>1040</v>
      </c>
      <c r="H283" s="147">
        <v>4214.34</v>
      </c>
      <c r="L283" s="143"/>
      <c r="M283" s="148"/>
      <c r="T283" s="149"/>
      <c r="AT283" s="145" t="s">
        <v>149</v>
      </c>
      <c r="AU283" s="145" t="s">
        <v>77</v>
      </c>
      <c r="AV283" s="12" t="s">
        <v>77</v>
      </c>
      <c r="AW283" s="12" t="s">
        <v>4</v>
      </c>
      <c r="AX283" s="12" t="s">
        <v>75</v>
      </c>
      <c r="AY283" s="145" t="s">
        <v>139</v>
      </c>
    </row>
    <row r="284" spans="2:65" s="1" customFormat="1" ht="24.15" customHeight="1" x14ac:dyDescent="0.2">
      <c r="B284" s="127"/>
      <c r="C284" s="128" t="s">
        <v>491</v>
      </c>
      <c r="D284" s="128" t="s">
        <v>141</v>
      </c>
      <c r="E284" s="129" t="s">
        <v>640</v>
      </c>
      <c r="F284" s="130" t="s">
        <v>641</v>
      </c>
      <c r="G284" s="131" t="s">
        <v>275</v>
      </c>
      <c r="H284" s="132">
        <v>172.22399999999999</v>
      </c>
      <c r="I284" s="133">
        <v>162</v>
      </c>
      <c r="J284" s="133">
        <f>ROUND(I284*H284,2)</f>
        <v>27900.29</v>
      </c>
      <c r="K284" s="130" t="s">
        <v>145</v>
      </c>
      <c r="L284" s="29"/>
      <c r="M284" s="134" t="s">
        <v>3</v>
      </c>
      <c r="N284" s="135" t="s">
        <v>39</v>
      </c>
      <c r="O284" s="136">
        <v>0.159</v>
      </c>
      <c r="P284" s="136">
        <f>O284*H284</f>
        <v>27.383616</v>
      </c>
      <c r="Q284" s="136">
        <v>0</v>
      </c>
      <c r="R284" s="136">
        <f>Q284*H284</f>
        <v>0</v>
      </c>
      <c r="S284" s="136">
        <v>0</v>
      </c>
      <c r="T284" s="137">
        <f>S284*H284</f>
        <v>0</v>
      </c>
      <c r="AR284" s="138" t="s">
        <v>146</v>
      </c>
      <c r="AT284" s="138" t="s">
        <v>141</v>
      </c>
      <c r="AU284" s="138" t="s">
        <v>77</v>
      </c>
      <c r="AY284" s="17" t="s">
        <v>139</v>
      </c>
      <c r="BE284" s="139">
        <f>IF(N284="základní",J284,0)</f>
        <v>27900.29</v>
      </c>
      <c r="BF284" s="139">
        <f>IF(N284="snížená",J284,0)</f>
        <v>0</v>
      </c>
      <c r="BG284" s="139">
        <f>IF(N284="zákl. přenesená",J284,0)</f>
        <v>0</v>
      </c>
      <c r="BH284" s="139">
        <f>IF(N284="sníž. přenesená",J284,0)</f>
        <v>0</v>
      </c>
      <c r="BI284" s="139">
        <f>IF(N284="nulová",J284,0)</f>
        <v>0</v>
      </c>
      <c r="BJ284" s="17" t="s">
        <v>75</v>
      </c>
      <c r="BK284" s="139">
        <f>ROUND(I284*H284,2)</f>
        <v>27900.29</v>
      </c>
      <c r="BL284" s="17" t="s">
        <v>146</v>
      </c>
      <c r="BM284" s="138" t="s">
        <v>310</v>
      </c>
    </row>
    <row r="285" spans="2:65" s="1" customFormat="1" x14ac:dyDescent="0.2">
      <c r="B285" s="29"/>
      <c r="D285" s="140" t="s">
        <v>147</v>
      </c>
      <c r="F285" s="141" t="s">
        <v>643</v>
      </c>
      <c r="L285" s="29"/>
      <c r="M285" s="142"/>
      <c r="T285" s="49"/>
      <c r="AT285" s="17" t="s">
        <v>147</v>
      </c>
      <c r="AU285" s="17" t="s">
        <v>77</v>
      </c>
    </row>
    <row r="286" spans="2:65" s="11" customFormat="1" ht="22.95" customHeight="1" x14ac:dyDescent="0.25">
      <c r="B286" s="116"/>
      <c r="D286" s="117" t="s">
        <v>67</v>
      </c>
      <c r="E286" s="125" t="s">
        <v>644</v>
      </c>
      <c r="F286" s="125" t="s">
        <v>645</v>
      </c>
      <c r="J286" s="126">
        <f>BK286</f>
        <v>12400.13</v>
      </c>
      <c r="L286" s="116"/>
      <c r="M286" s="120"/>
      <c r="P286" s="121">
        <f>SUM(P287:P288)</f>
        <v>11.366783999999999</v>
      </c>
      <c r="R286" s="121">
        <f>SUM(R287:R288)</f>
        <v>0</v>
      </c>
      <c r="T286" s="122">
        <f>SUM(T287:T288)</f>
        <v>0</v>
      </c>
      <c r="AR286" s="117" t="s">
        <v>75</v>
      </c>
      <c r="AT286" s="123" t="s">
        <v>67</v>
      </c>
      <c r="AU286" s="123" t="s">
        <v>75</v>
      </c>
      <c r="AY286" s="117" t="s">
        <v>139</v>
      </c>
      <c r="BK286" s="124">
        <f>SUM(BK287:BK288)</f>
        <v>12400.13</v>
      </c>
    </row>
    <row r="287" spans="2:65" s="1" customFormat="1" ht="44.25" customHeight="1" x14ac:dyDescent="0.2">
      <c r="B287" s="127"/>
      <c r="C287" s="128" t="s">
        <v>316</v>
      </c>
      <c r="D287" s="128" t="s">
        <v>141</v>
      </c>
      <c r="E287" s="129" t="s">
        <v>646</v>
      </c>
      <c r="F287" s="130" t="s">
        <v>647</v>
      </c>
      <c r="G287" s="131" t="s">
        <v>275</v>
      </c>
      <c r="H287" s="132">
        <v>172.22399999999999</v>
      </c>
      <c r="I287" s="133">
        <v>72</v>
      </c>
      <c r="J287" s="133">
        <f>ROUND(I287*H287,2)</f>
        <v>12400.13</v>
      </c>
      <c r="K287" s="130" t="s">
        <v>145</v>
      </c>
      <c r="L287" s="29"/>
      <c r="M287" s="134" t="s">
        <v>3</v>
      </c>
      <c r="N287" s="135" t="s">
        <v>39</v>
      </c>
      <c r="O287" s="136">
        <v>6.6000000000000003E-2</v>
      </c>
      <c r="P287" s="136">
        <f>O287*H287</f>
        <v>11.366783999999999</v>
      </c>
      <c r="Q287" s="136">
        <v>0</v>
      </c>
      <c r="R287" s="136">
        <f>Q287*H287</f>
        <v>0</v>
      </c>
      <c r="S287" s="136">
        <v>0</v>
      </c>
      <c r="T287" s="137">
        <f>S287*H287</f>
        <v>0</v>
      </c>
      <c r="AR287" s="138" t="s">
        <v>146</v>
      </c>
      <c r="AT287" s="138" t="s">
        <v>141</v>
      </c>
      <c r="AU287" s="138" t="s">
        <v>77</v>
      </c>
      <c r="AY287" s="17" t="s">
        <v>139</v>
      </c>
      <c r="BE287" s="139">
        <f>IF(N287="základní",J287,0)</f>
        <v>12400.13</v>
      </c>
      <c r="BF287" s="139">
        <f>IF(N287="snížená",J287,0)</f>
        <v>0</v>
      </c>
      <c r="BG287" s="139">
        <f>IF(N287="zákl. přenesená",J287,0)</f>
        <v>0</v>
      </c>
      <c r="BH287" s="139">
        <f>IF(N287="sníž. přenesená",J287,0)</f>
        <v>0</v>
      </c>
      <c r="BI287" s="139">
        <f>IF(N287="nulová",J287,0)</f>
        <v>0</v>
      </c>
      <c r="BJ287" s="17" t="s">
        <v>75</v>
      </c>
      <c r="BK287" s="139">
        <f>ROUND(I287*H287,2)</f>
        <v>12400.13</v>
      </c>
      <c r="BL287" s="17" t="s">
        <v>146</v>
      </c>
      <c r="BM287" s="138" t="s">
        <v>334</v>
      </c>
    </row>
    <row r="288" spans="2:65" s="1" customFormat="1" x14ac:dyDescent="0.2">
      <c r="B288" s="29"/>
      <c r="D288" s="140" t="s">
        <v>147</v>
      </c>
      <c r="F288" s="141" t="s">
        <v>649</v>
      </c>
      <c r="L288" s="29"/>
      <c r="M288" s="170"/>
      <c r="N288" s="171"/>
      <c r="O288" s="171"/>
      <c r="P288" s="171"/>
      <c r="Q288" s="171"/>
      <c r="R288" s="171"/>
      <c r="S288" s="171"/>
      <c r="T288" s="172"/>
      <c r="AT288" s="17" t="s">
        <v>147</v>
      </c>
      <c r="AU288" s="17" t="s">
        <v>77</v>
      </c>
    </row>
    <row r="289" spans="2:12" s="1" customFormat="1" ht="6.9" customHeight="1" x14ac:dyDescent="0.2">
      <c r="B289" s="38"/>
      <c r="C289" s="39"/>
      <c r="D289" s="39"/>
      <c r="E289" s="39"/>
      <c r="F289" s="39"/>
      <c r="G289" s="39"/>
      <c r="H289" s="39"/>
      <c r="I289" s="39"/>
      <c r="J289" s="39"/>
      <c r="K289" s="39"/>
      <c r="L289" s="29"/>
    </row>
  </sheetData>
  <mergeCells count="12">
    <mergeCell ref="E85:H85"/>
    <mergeCell ref="L2:V2"/>
    <mergeCell ref="E7:H7"/>
    <mergeCell ref="E9:H9"/>
    <mergeCell ref="E11:H11"/>
    <mergeCell ref="E20:H20"/>
    <mergeCell ref="E29:H29"/>
    <mergeCell ref="E50:H50"/>
    <mergeCell ref="E52:H52"/>
    <mergeCell ref="E54:H54"/>
    <mergeCell ref="E81:H81"/>
    <mergeCell ref="E83:H83"/>
  </mergeCells>
  <hyperlinks>
    <hyperlink ref="F97" r:id="rId1"/>
    <hyperlink ref="F101" r:id="rId2"/>
    <hyperlink ref="F105" r:id="rId3"/>
    <hyperlink ref="F110" r:id="rId4"/>
    <hyperlink ref="F114" r:id="rId5"/>
    <hyperlink ref="F117" r:id="rId6"/>
    <hyperlink ref="F120" r:id="rId7"/>
    <hyperlink ref="F123" r:id="rId8"/>
    <hyperlink ref="F125" r:id="rId9"/>
    <hyperlink ref="F128" r:id="rId10"/>
    <hyperlink ref="F131" r:id="rId11"/>
    <hyperlink ref="F133" r:id="rId12"/>
    <hyperlink ref="F135" r:id="rId13"/>
    <hyperlink ref="F138" r:id="rId14"/>
    <hyperlink ref="F143" r:id="rId15"/>
    <hyperlink ref="F145" r:id="rId16"/>
    <hyperlink ref="F147" r:id="rId17"/>
    <hyperlink ref="F151" r:id="rId18"/>
    <hyperlink ref="F153" r:id="rId19"/>
    <hyperlink ref="F163" r:id="rId20"/>
    <hyperlink ref="F168" r:id="rId21"/>
    <hyperlink ref="F171" r:id="rId22"/>
    <hyperlink ref="F175" r:id="rId23"/>
    <hyperlink ref="F177" r:id="rId24"/>
    <hyperlink ref="F179" r:id="rId25"/>
    <hyperlink ref="F181" r:id="rId26"/>
    <hyperlink ref="F187" r:id="rId27"/>
    <hyperlink ref="F190" r:id="rId28"/>
    <hyperlink ref="F192" r:id="rId29"/>
    <hyperlink ref="F194" r:id="rId30"/>
    <hyperlink ref="F196" r:id="rId31"/>
    <hyperlink ref="F199" r:id="rId32"/>
    <hyperlink ref="F204" r:id="rId33"/>
    <hyperlink ref="F216" r:id="rId34"/>
    <hyperlink ref="F218" r:id="rId35"/>
    <hyperlink ref="F221" r:id="rId36"/>
    <hyperlink ref="F224" r:id="rId37"/>
    <hyperlink ref="F227" r:id="rId38"/>
    <hyperlink ref="F230" r:id="rId39"/>
    <hyperlink ref="F233" r:id="rId40"/>
    <hyperlink ref="F235" r:id="rId41"/>
    <hyperlink ref="F239" r:id="rId42"/>
    <hyperlink ref="F243" r:id="rId43"/>
    <hyperlink ref="F245" r:id="rId44"/>
    <hyperlink ref="F260" r:id="rId45"/>
    <hyperlink ref="F268" r:id="rId46"/>
    <hyperlink ref="F275" r:id="rId47"/>
    <hyperlink ref="F277" r:id="rId48"/>
    <hyperlink ref="F280" r:id="rId49"/>
    <hyperlink ref="F282" r:id="rId50"/>
    <hyperlink ref="F285" r:id="rId51"/>
    <hyperlink ref="F288" r:id="rId52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17</vt:i4>
      </vt:variant>
    </vt:vector>
  </HeadingPairs>
  <TitlesOfParts>
    <vt:vector size="31" baseType="lpstr">
      <vt:lpstr>Rekapitulace stavby</vt:lpstr>
      <vt:lpstr>SO.01.1 - Komunikace - I....</vt:lpstr>
      <vt:lpstr>SO.01.1 - Ostatní</vt:lpstr>
      <vt:lpstr>SO.02.1 - Dopravně inžený...</vt:lpstr>
      <vt:lpstr>SO.01.2 - Komunikace - II...</vt:lpstr>
      <vt:lpstr>SO.01.2</vt:lpstr>
      <vt:lpstr>SO.02.2 - Dopravně inžený...</vt:lpstr>
      <vt:lpstr>SO.01.4 - Komunikace - IV...</vt:lpstr>
      <vt:lpstr>SO.01.4 - ostatní</vt:lpstr>
      <vt:lpstr>VO - Veřejné osvětlení</vt:lpstr>
      <vt:lpstr>VRN - Vedlejší a ostatní ...</vt:lpstr>
      <vt:lpstr>VRN - Ostatní</vt:lpstr>
      <vt:lpstr>Pokyny pro vyplnění</vt:lpstr>
      <vt:lpstr>VO - Veřejné osvětlení-položky</vt:lpstr>
      <vt:lpstr>'Rekapitulace stavby'!Názvy_tisku</vt:lpstr>
      <vt:lpstr>'SO.01.1 - Komunikace - I....'!Názvy_tisku</vt:lpstr>
      <vt:lpstr>'SO.01.2 - Komunikace - II...'!Názvy_tisku</vt:lpstr>
      <vt:lpstr>'SO.01.4 - Komunikace - IV...'!Názvy_tisku</vt:lpstr>
      <vt:lpstr>'SO.02.1 - Dopravně inžený...'!Názvy_tisku</vt:lpstr>
      <vt:lpstr>'SO.02.2 - Dopravně inžený...'!Názvy_tisku</vt:lpstr>
      <vt:lpstr>'VO - Veřejné osvětlení'!Názvy_tisku</vt:lpstr>
      <vt:lpstr>'VRN - Vedlejší a ostatní ...'!Názvy_tisku</vt:lpstr>
      <vt:lpstr>'Pokyny pro vyplnění'!Oblast_tisku</vt:lpstr>
      <vt:lpstr>'Rekapitulace stavby'!Oblast_tisku</vt:lpstr>
      <vt:lpstr>'SO.01.1 - Komunikace - I....'!Oblast_tisku</vt:lpstr>
      <vt:lpstr>'SO.01.2 - Komunikace - II...'!Oblast_tisku</vt:lpstr>
      <vt:lpstr>'SO.01.4 - Komunikace - IV...'!Oblast_tisku</vt:lpstr>
      <vt:lpstr>'SO.02.1 - Dopravně inžený...'!Oblast_tisku</vt:lpstr>
      <vt:lpstr>'SO.02.2 - Dopravně inžený...'!Oblast_tisku</vt:lpstr>
      <vt:lpstr>'VO - Veřejné osvětlení'!Oblast_tisku</vt:lpstr>
      <vt:lpstr>'VRN - Vedlejší a ostatní 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LUDEKNEW\uzivatel</dc:creator>
  <cp:lastModifiedBy>radka</cp:lastModifiedBy>
  <cp:lastPrinted>2024-09-05T12:47:47Z</cp:lastPrinted>
  <dcterms:created xsi:type="dcterms:W3CDTF">2023-08-24T16:26:45Z</dcterms:created>
  <dcterms:modified xsi:type="dcterms:W3CDTF">2024-09-10T13:21:13Z</dcterms:modified>
</cp:coreProperties>
</file>