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0" yWindow="585" windowWidth="28455" windowHeight="14505"/>
  </bookViews>
  <sheets>
    <sheet name="Rekapitulace stavby" sheetId="1" r:id="rId1"/>
    <sheet name="1 - C2 Komunikace " sheetId="2" r:id="rId2"/>
    <sheet name="2 - C3 Komunikace" sheetId="4" r:id="rId3"/>
  </sheets>
  <externalReferences>
    <externalReference r:id="rId4"/>
  </externalReferences>
  <definedNames>
    <definedName name="_xlnm.Print_Titles" localSheetId="1">'1 - C2 Komunikace '!$114:$114</definedName>
    <definedName name="_xlnm.Print_Titles" localSheetId="2">'2 - C3 Komunikace'!$115:$115</definedName>
    <definedName name="_xlnm.Print_Titles" localSheetId="0">'Rekapitulace stavby'!$85:$85</definedName>
    <definedName name="_xlnm.Print_Area" localSheetId="1">'1 - C2 Komunikace '!$C$4:$Q$70,'1 - C2 Komunikace '!$C$76:$Q$98,'1 - C2 Komunikace '!$C$104:$Q$146</definedName>
    <definedName name="_xlnm.Print_Area" localSheetId="2">'2 - C3 Komunikace'!$C$4:$Q$70,'2 - C3 Komunikace'!$C$76:$Q$99,'2 - C3 Komunikace'!$C$105:$Q$148</definedName>
    <definedName name="_xlnm.Print_Area" localSheetId="0">'Rekapitulace stavby'!$C$4:$AP$70,'Rekapitulace stavby'!$C$76:$AP$93</definedName>
  </definedNames>
  <calcPr calcId="145621"/>
</workbook>
</file>

<file path=xl/calcChain.xml><?xml version="1.0" encoding="utf-8"?>
<calcChain xmlns="http://schemas.openxmlformats.org/spreadsheetml/2006/main">
  <c r="N132" i="2" l="1"/>
  <c r="N93" i="2" s="1"/>
  <c r="N94" i="2"/>
  <c r="N95" i="2"/>
  <c r="N96" i="4"/>
  <c r="N95" i="4"/>
  <c r="N117" i="4"/>
  <c r="N148" i="4"/>
  <c r="N147" i="4"/>
  <c r="N146" i="4"/>
  <c r="N145" i="4"/>
  <c r="N144" i="4"/>
  <c r="N142" i="4"/>
  <c r="N141" i="4" s="1"/>
  <c r="N140" i="4"/>
  <c r="N139" i="4" s="1"/>
  <c r="N145" i="2"/>
  <c r="N146" i="2"/>
  <c r="BE146" i="2" s="1"/>
  <c r="N144" i="2"/>
  <c r="N143" i="2"/>
  <c r="N140" i="2" s="1"/>
  <c r="N142" i="2"/>
  <c r="N136" i="2"/>
  <c r="N138" i="2"/>
  <c r="N134" i="2"/>
  <c r="W146" i="2"/>
  <c r="Y146" i="2"/>
  <c r="AA146" i="2"/>
  <c r="BF146" i="2"/>
  <c r="BG146" i="2"/>
  <c r="BH146" i="2"/>
  <c r="BI146" i="2"/>
  <c r="BK146" i="2"/>
  <c r="N130" i="2"/>
  <c r="N143" i="4" l="1"/>
  <c r="N118" i="2"/>
  <c r="N122" i="4" l="1"/>
  <c r="AG91" i="1"/>
  <c r="N117" i="2"/>
  <c r="N121" i="2"/>
  <c r="F84" i="2"/>
  <c r="F79" i="4" l="1"/>
  <c r="M110" i="4"/>
  <c r="O11" i="4"/>
  <c r="E12" i="4"/>
  <c r="F83" i="4" s="1"/>
  <c r="O12" i="4"/>
  <c r="O17" i="4"/>
  <c r="E18" i="4"/>
  <c r="M112" i="4" s="1"/>
  <c r="O18" i="4"/>
  <c r="M28" i="4"/>
  <c r="F78" i="4"/>
  <c r="F81" i="4"/>
  <c r="M81" i="4"/>
  <c r="M83" i="4"/>
  <c r="F84" i="4"/>
  <c r="F107" i="4"/>
  <c r="F110" i="4"/>
  <c r="F113" i="4"/>
  <c r="N119" i="4"/>
  <c r="N118" i="4" s="1"/>
  <c r="W119" i="4"/>
  <c r="W118" i="4" s="1"/>
  <c r="Y119" i="4"/>
  <c r="Y118" i="4" s="1"/>
  <c r="AA119" i="4"/>
  <c r="AA118" i="4" s="1"/>
  <c r="BE119" i="4"/>
  <c r="BF119" i="4"/>
  <c r="BG119" i="4"/>
  <c r="BH119" i="4"/>
  <c r="BI119" i="4"/>
  <c r="BK119" i="4"/>
  <c r="BK118" i="4" s="1"/>
  <c r="N121" i="4"/>
  <c r="W121" i="4"/>
  <c r="Y121" i="4"/>
  <c r="AA121" i="4"/>
  <c r="BE121" i="4"/>
  <c r="BF121" i="4"/>
  <c r="BG121" i="4"/>
  <c r="BH121" i="4"/>
  <c r="BI121" i="4"/>
  <c r="BK121" i="4"/>
  <c r="N123" i="4"/>
  <c r="W123" i="4"/>
  <c r="Y123" i="4"/>
  <c r="AA123" i="4"/>
  <c r="BE123" i="4"/>
  <c r="BF123" i="4"/>
  <c r="BG123" i="4"/>
  <c r="BH123" i="4"/>
  <c r="BI123" i="4"/>
  <c r="BK123" i="4"/>
  <c r="N124" i="4"/>
  <c r="W124" i="4"/>
  <c r="Y124" i="4"/>
  <c r="AA124" i="4"/>
  <c r="BE124" i="4"/>
  <c r="BF124" i="4"/>
  <c r="BG124" i="4"/>
  <c r="BH124" i="4"/>
  <c r="BI124" i="4"/>
  <c r="BK124" i="4"/>
  <c r="N125" i="4"/>
  <c r="W125" i="4"/>
  <c r="Y125" i="4"/>
  <c r="AA125" i="4"/>
  <c r="BE125" i="4"/>
  <c r="BF125" i="4"/>
  <c r="BG125" i="4"/>
  <c r="BH125" i="4"/>
  <c r="BI125" i="4"/>
  <c r="BK125" i="4"/>
  <c r="N127" i="4"/>
  <c r="W127" i="4"/>
  <c r="Y127" i="4"/>
  <c r="AA127" i="4"/>
  <c r="BE127" i="4"/>
  <c r="BF127" i="4"/>
  <c r="BG127" i="4"/>
  <c r="BH127" i="4"/>
  <c r="BI127" i="4"/>
  <c r="BK127" i="4"/>
  <c r="N128" i="4"/>
  <c r="W128" i="4"/>
  <c r="Y128" i="4"/>
  <c r="AA128" i="4"/>
  <c r="BE128" i="4"/>
  <c r="BF128" i="4"/>
  <c r="BG128" i="4"/>
  <c r="BH128" i="4"/>
  <c r="BI128" i="4"/>
  <c r="BK128" i="4"/>
  <c r="N129" i="4"/>
  <c r="W129" i="4"/>
  <c r="Y129" i="4"/>
  <c r="AA129" i="4"/>
  <c r="BE129" i="4"/>
  <c r="BF129" i="4"/>
  <c r="BG129" i="4"/>
  <c r="BH129" i="4"/>
  <c r="BI129" i="4"/>
  <c r="BK129" i="4"/>
  <c r="N130" i="4"/>
  <c r="W130" i="4"/>
  <c r="Y130" i="4"/>
  <c r="AA130" i="4"/>
  <c r="BE130" i="4"/>
  <c r="BF130" i="4"/>
  <c r="BG130" i="4"/>
  <c r="BH130" i="4"/>
  <c r="BI130" i="4"/>
  <c r="BK130" i="4"/>
  <c r="N131" i="4"/>
  <c r="W131" i="4"/>
  <c r="Y131" i="4"/>
  <c r="AA131" i="4"/>
  <c r="BE131" i="4"/>
  <c r="BF131" i="4"/>
  <c r="BG131" i="4"/>
  <c r="BH131" i="4"/>
  <c r="BI131" i="4"/>
  <c r="BK131" i="4"/>
  <c r="N132" i="4"/>
  <c r="W132" i="4"/>
  <c r="Y132" i="4"/>
  <c r="AA132" i="4"/>
  <c r="BE132" i="4"/>
  <c r="BF132" i="4"/>
  <c r="BG132" i="4"/>
  <c r="BH132" i="4"/>
  <c r="BI132" i="4"/>
  <c r="BK132" i="4"/>
  <c r="N134" i="4"/>
  <c r="W134" i="4"/>
  <c r="Y134" i="4"/>
  <c r="AA134" i="4"/>
  <c r="BE134" i="4"/>
  <c r="BF134" i="4"/>
  <c r="BG134" i="4"/>
  <c r="BH134" i="4"/>
  <c r="BI134" i="4"/>
  <c r="BK134" i="4"/>
  <c r="N135" i="4"/>
  <c r="W135" i="4"/>
  <c r="Y135" i="4"/>
  <c r="AA135" i="4"/>
  <c r="BE135" i="4"/>
  <c r="BF135" i="4"/>
  <c r="BG135" i="4"/>
  <c r="BH135" i="4"/>
  <c r="BI135" i="4"/>
  <c r="BK135" i="4"/>
  <c r="N137" i="4"/>
  <c r="W137" i="4"/>
  <c r="Y137" i="4"/>
  <c r="AA137" i="4"/>
  <c r="BE137" i="4"/>
  <c r="BF137" i="4"/>
  <c r="BG137" i="4"/>
  <c r="BH137" i="4"/>
  <c r="BI137" i="4"/>
  <c r="BK137" i="4"/>
  <c r="N138" i="4"/>
  <c r="W138" i="4"/>
  <c r="Y138" i="4"/>
  <c r="AA138" i="4"/>
  <c r="BE138" i="4"/>
  <c r="BF138" i="4"/>
  <c r="BG138" i="4"/>
  <c r="BH138" i="4"/>
  <c r="BI138" i="4"/>
  <c r="BK138" i="4"/>
  <c r="W139" i="4"/>
  <c r="Y139" i="4"/>
  <c r="AA139" i="4"/>
  <c r="BK139" i="4"/>
  <c r="F112" i="4" l="1"/>
  <c r="Y133" i="4"/>
  <c r="Y126" i="4"/>
  <c r="AA133" i="4"/>
  <c r="W133" i="4"/>
  <c r="AA126" i="4"/>
  <c r="W126" i="4"/>
  <c r="Y120" i="4"/>
  <c r="AA120" i="4"/>
  <c r="AA117" i="4" s="1"/>
  <c r="AA116" i="4" s="1"/>
  <c r="W120" i="4"/>
  <c r="N94" i="4"/>
  <c r="BK133" i="4"/>
  <c r="BK126" i="4"/>
  <c r="BK120" i="4"/>
  <c r="H35" i="4"/>
  <c r="M33" i="4"/>
  <c r="N133" i="4"/>
  <c r="N126" i="4"/>
  <c r="N120" i="4"/>
  <c r="H36" i="4"/>
  <c r="H34" i="4"/>
  <c r="N90" i="4"/>
  <c r="Y117" i="4" l="1"/>
  <c r="Y116" i="4" s="1"/>
  <c r="W117" i="4"/>
  <c r="W116" i="4" s="1"/>
  <c r="N116" i="4"/>
  <c r="N92" i="4"/>
  <c r="BK117" i="4"/>
  <c r="N91" i="4"/>
  <c r="N93" i="4"/>
  <c r="N89" i="4" l="1"/>
  <c r="BK116" i="4"/>
  <c r="N88" i="4" s="1"/>
  <c r="M27" i="4" s="1"/>
  <c r="L99" i="4" l="1"/>
  <c r="M30" i="4"/>
  <c r="AG89" i="1" s="1"/>
  <c r="AN89" i="1" s="1"/>
  <c r="H32" i="4"/>
  <c r="M32" i="4" s="1"/>
  <c r="L38" i="4" s="1"/>
  <c r="AY89" i="1"/>
  <c r="AX89" i="1"/>
  <c r="BC89" i="1"/>
  <c r="BA89" i="1"/>
  <c r="AS89" i="1"/>
  <c r="AY88" i="1"/>
  <c r="AX88" i="1"/>
  <c r="BI129" i="2"/>
  <c r="BH129" i="2"/>
  <c r="BG129" i="2"/>
  <c r="BF129" i="2"/>
  <c r="AA129" i="2"/>
  <c r="Y129" i="2"/>
  <c r="W129" i="2"/>
  <c r="BK129" i="2"/>
  <c r="N129" i="2"/>
  <c r="BE129" i="2" s="1"/>
  <c r="BI127" i="2"/>
  <c r="BH127" i="2"/>
  <c r="BG127" i="2"/>
  <c r="BF127" i="2"/>
  <c r="AA127" i="2"/>
  <c r="Y127" i="2"/>
  <c r="W127" i="2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I124" i="2"/>
  <c r="BH124" i="2"/>
  <c r="BG124" i="2"/>
  <c r="BF124" i="2"/>
  <c r="AA124" i="2"/>
  <c r="Y124" i="2"/>
  <c r="W124" i="2"/>
  <c r="BK124" i="2"/>
  <c r="N124" i="2"/>
  <c r="BE124" i="2" s="1"/>
  <c r="BI123" i="2"/>
  <c r="BH123" i="2"/>
  <c r="BG123" i="2"/>
  <c r="BF123" i="2"/>
  <c r="AA123" i="2"/>
  <c r="Y123" i="2"/>
  <c r="W123" i="2"/>
  <c r="BK123" i="2"/>
  <c r="N123" i="2"/>
  <c r="BE123" i="2" s="1"/>
  <c r="BI122" i="2"/>
  <c r="BH122" i="2"/>
  <c r="BG122" i="2"/>
  <c r="BF122" i="2"/>
  <c r="AA122" i="2"/>
  <c r="Y122" i="2"/>
  <c r="W122" i="2"/>
  <c r="BK122" i="2"/>
  <c r="N122" i="2"/>
  <c r="BE122" i="2" s="1"/>
  <c r="BI120" i="2"/>
  <c r="BH120" i="2"/>
  <c r="BG120" i="2"/>
  <c r="BF120" i="2"/>
  <c r="AA120" i="2"/>
  <c r="Y120" i="2"/>
  <c r="W120" i="2"/>
  <c r="BK120" i="2"/>
  <c r="N120" i="2"/>
  <c r="BI118" i="2"/>
  <c r="BH118" i="2"/>
  <c r="BG118" i="2"/>
  <c r="BF118" i="2"/>
  <c r="AA118" i="2"/>
  <c r="AA117" i="2" s="1"/>
  <c r="Y118" i="2"/>
  <c r="Y117" i="2" s="1"/>
  <c r="W118" i="2"/>
  <c r="W117" i="2" s="1"/>
  <c r="BK118" i="2"/>
  <c r="BK117" i="2" s="1"/>
  <c r="BE118" i="2"/>
  <c r="F109" i="2"/>
  <c r="F107" i="2"/>
  <c r="M28" i="2"/>
  <c r="AS88" i="1" s="1"/>
  <c r="AS87" i="1" s="1"/>
  <c r="F81" i="2"/>
  <c r="F79" i="2"/>
  <c r="O18" i="2"/>
  <c r="E18" i="2"/>
  <c r="M111" i="2" s="1"/>
  <c r="O17" i="2"/>
  <c r="O12" i="2"/>
  <c r="E12" i="2"/>
  <c r="F111" i="2" s="1"/>
  <c r="O11" i="2"/>
  <c r="M81" i="2"/>
  <c r="F6" i="2"/>
  <c r="F106" i="2" s="1"/>
  <c r="AK27" i="1"/>
  <c r="AM83" i="1"/>
  <c r="L83" i="1"/>
  <c r="AM82" i="1"/>
  <c r="L82" i="1"/>
  <c r="L80" i="1"/>
  <c r="L78" i="1"/>
  <c r="L77" i="1"/>
  <c r="BE120" i="2" l="1"/>
  <c r="N119" i="2"/>
  <c r="BE126" i="2"/>
  <c r="N125" i="2"/>
  <c r="BK125" i="2"/>
  <c r="N92" i="2" s="1"/>
  <c r="Y125" i="2"/>
  <c r="H33" i="2"/>
  <c r="BA88" i="1" s="1"/>
  <c r="BA87" i="1" s="1"/>
  <c r="AW87" i="1" s="1"/>
  <c r="H35" i="2"/>
  <c r="BC88" i="1" s="1"/>
  <c r="BC87" i="1" s="1"/>
  <c r="AY87" i="1" s="1"/>
  <c r="W119" i="2"/>
  <c r="AA119" i="2"/>
  <c r="W125" i="2"/>
  <c r="AA125" i="2"/>
  <c r="M109" i="2"/>
  <c r="H34" i="2"/>
  <c r="BB88" i="1" s="1"/>
  <c r="H36" i="2"/>
  <c r="BD88" i="1" s="1"/>
  <c r="BK119" i="2"/>
  <c r="Y119" i="2"/>
  <c r="BB89" i="1"/>
  <c r="BD89" i="1"/>
  <c r="AU89" i="1"/>
  <c r="N90" i="2"/>
  <c r="AZ89" i="1"/>
  <c r="M83" i="2"/>
  <c r="AV89" i="1"/>
  <c r="F78" i="2"/>
  <c r="F83" i="2"/>
  <c r="M33" i="2"/>
  <c r="AW88" i="1" s="1"/>
  <c r="AW89" i="1"/>
  <c r="N116" i="2" l="1"/>
  <c r="N115" i="2" s="1"/>
  <c r="N91" i="2"/>
  <c r="Y116" i="2"/>
  <c r="Y115" i="2" s="1"/>
  <c r="AA116" i="2"/>
  <c r="AA115" i="2" s="1"/>
  <c r="W34" i="1"/>
  <c r="BK116" i="2"/>
  <c r="BK115" i="2" s="1"/>
  <c r="W116" i="2"/>
  <c r="W115" i="2" s="1"/>
  <c r="AU88" i="1" s="1"/>
  <c r="AU87" i="1" s="1"/>
  <c r="BD87" i="1"/>
  <c r="W35" i="1" s="1"/>
  <c r="BB87" i="1"/>
  <c r="AT89" i="1"/>
  <c r="N89" i="2" l="1"/>
  <c r="N88" i="2"/>
  <c r="L98" i="2" s="1"/>
  <c r="AX87" i="1"/>
  <c r="W33" i="1"/>
  <c r="M27" i="2" l="1"/>
  <c r="M30" i="2" s="1"/>
  <c r="AG88" i="1" s="1"/>
  <c r="AN88" i="1" s="1"/>
  <c r="AN87" i="1" s="1"/>
  <c r="H32" i="2" l="1"/>
  <c r="AZ88" i="1" s="1"/>
  <c r="AZ87" i="1" s="1"/>
  <c r="AV87" i="1" s="1"/>
  <c r="AT87" i="1" s="1"/>
  <c r="AG87" i="1"/>
  <c r="AG93" i="1" s="1"/>
  <c r="M32" i="2"/>
  <c r="AN93" i="1"/>
  <c r="AK26" i="1" l="1"/>
  <c r="AK29" i="1" s="1"/>
  <c r="W31" i="1" s="1"/>
  <c r="AK31" i="1" s="1"/>
  <c r="AK37" i="1" s="1"/>
  <c r="L38" i="2"/>
  <c r="AV88" i="1"/>
  <c r="AT88" i="1" s="1"/>
</calcChain>
</file>

<file path=xl/sharedStrings.xml><?xml version="1.0" encoding="utf-8"?>
<sst xmlns="http://schemas.openxmlformats.org/spreadsheetml/2006/main" count="855" uniqueCount="231">
  <si>
    <t>2012</t>
  </si>
  <si>
    <t>List obsahuje: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</si>
  <si>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</si>
  <si>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</si>
  <si>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</si>
  <si>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</si>
  <si>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</si>
  <si>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</si>
  <si>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</si>
  <si>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</t>
  </si>
  <si>
    <t>15</t>
  </si>
  <si>
    <t>SOUHRNNÝ LIST STAVBY</t>
  </si>
  <si>
    <t>v ---  níže se nacházejí doplnkové a pomocné údaje k sestavám  --- v</t>
  </si>
  <si>
    <t>0,001</t>
  </si>
  <si>
    <t>Kód:</t>
  </si>
  <si>
    <t>17-037B</t>
  </si>
  <si>
    <t>Stavba:</t>
  </si>
  <si>
    <t>JKSO:</t>
  </si>
  <si>
    <t>CC-CZ:</t>
  </si>
  <si>
    <t>Místo:</t>
  </si>
  <si>
    <t>Lázně Bělohrad</t>
  </si>
  <si>
    <t>Datum:</t>
  </si>
  <si>
    <t>10</t>
  </si>
  <si>
    <t>100</t>
  </si>
  <si>
    <t>Objednatel:</t>
  </si>
  <si>
    <t>IČ:</t>
  </si>
  <si>
    <t>00271730</t>
  </si>
  <si>
    <t>0,1</t>
  </si>
  <si>
    <t>Město Lázně Bělohrad</t>
  </si>
  <si>
    <t>DIČ:</t>
  </si>
  <si>
    <t>CZ00271730</t>
  </si>
  <si>
    <t>Zhotovitel:</t>
  </si>
  <si>
    <t>Projektant:</t>
  </si>
  <si>
    <t xml:space="preserve"> 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</si>
  <si>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</si>
  <si>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</si>
  <si>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</si>
  <si>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</si>
  <si>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</si>
  <si>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</si>
  <si>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</si>
  <si>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</si>
  <si>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</si>
  <si>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</si>
  <si>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</si>
  <si>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</si>
  <si>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</si>
  <si>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</si>
  <si>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</si>
  <si>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</si>
  <si>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</si>
  <si>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</si>
  <si>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</si>
  <si>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</si>
  <si>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</si>
  <si>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</si>
  <si>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</si>
  <si>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</si>
  <si>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</si>
  <si>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</si>
  <si>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</si>
  <si>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</si>
  <si>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</si>
  <si>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</si>
  <si>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</si>
  <si>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</si>
  <si>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</si>
  <si>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</si>
  <si>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</si>
  <si>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</si>
  <si>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</si>
  <si>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</si>
  <si>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</si>
  <si>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</si>
  <si>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</si>
  <si>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</si>
  <si>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</si>
  <si>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</si>
  <si>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</si>
  <si>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{17558c4b-eeeb-4111-a003-ef03f499f1d9}</t>
  </si>
  <si>
    <t>{00000000-0000-0000-0000-000000000000}</t>
  </si>
  <si>
    <t>{65d2de37-ec5b-40c5-bad9-659f2d4971ae}</t>
  </si>
  <si>
    <t>2</t>
  </si>
  <si>
    <t>{23d299e3-f68a-47ad-b950-b38e52c678bc}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</si>
  <si>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</si>
  <si>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</si>
  <si>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</si>
  <si>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</si>
  <si>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Zpět na list:</t>
  </si>
  <si>
    <t>KRYCÍ LIST ROZPOČTU</t>
  </si>
  <si>
    <t>Objekt: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</si>
  <si>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</si>
  <si>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</si>
  <si>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</si>
  <si>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</si>
  <si>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</si>
  <si>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</si>
  <si>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</si>
  <si>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</si>
  <si>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</si>
  <si>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</si>
  <si>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997 - Přesun sutě</t>
  </si>
  <si>
    <t xml:space="preserve">    998 - Přesun hmot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</si>
  <si>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</si>
  <si>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</si>
  <si>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</si>
  <si>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</si>
  <si>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</si>
  <si>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</si>
  <si>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</si>
  <si>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</si>
  <si>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</si>
  <si>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</si>
  <si>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</si>
  <si>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</si>
  <si>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</si>
  <si>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</si>
  <si>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</si>
  <si>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</si>
  <si>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</si>
  <si>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113107223</t>
  </si>
  <si>
    <t>Odstranění podkladu pl přes 200 m2 z kameniva drceného tl 300 mm</t>
  </si>
  <si>
    <t>m2</t>
  </si>
  <si>
    <t>4</t>
  </si>
  <si>
    <t>-1535534395</t>
  </si>
  <si>
    <t>139</t>
  </si>
  <si>
    <t>564861111</t>
  </si>
  <si>
    <t>-886769813</t>
  </si>
  <si>
    <t>140</t>
  </si>
  <si>
    <t>565155111</t>
  </si>
  <si>
    <t>Asfaltový beton vrstva podkladní ACP 16 (obalované kamenivo OKS) tl 70 mm š do 3 m</t>
  </si>
  <si>
    <t>1489067467</t>
  </si>
  <si>
    <t>70</t>
  </si>
  <si>
    <t>573211111</t>
  </si>
  <si>
    <t>Postřik živičný spojovací z asfaltu v množství do 0,70 kg/m2</t>
  </si>
  <si>
    <t>385086480</t>
  </si>
  <si>
    <t>VV</t>
  </si>
  <si>
    <t>71</t>
  </si>
  <si>
    <t>577134111</t>
  </si>
  <si>
    <t>Asfaltový beton vrstva obrusná ACO 11 (ABS) tř. I tl 40 mm š do 3 m z nemodifikovaného asfaltu</t>
  </si>
  <si>
    <t>-317077232</t>
  </si>
  <si>
    <t>61</t>
  </si>
  <si>
    <t>997221551</t>
  </si>
  <si>
    <t>Vodorovná doprava suti ze sypkých materiálů do 1 km</t>
  </si>
  <si>
    <t>t</t>
  </si>
  <si>
    <t>-1354026388</t>
  </si>
  <si>
    <t>62</t>
  </si>
  <si>
    <t>997221559</t>
  </si>
  <si>
    <t>Příplatek ZKD 1 km u vodorovné dopravy suti ze sypkých materiálů</t>
  </si>
  <si>
    <t>-1162812061</t>
  </si>
  <si>
    <t>145</t>
  </si>
  <si>
    <t>997221611</t>
  </si>
  <si>
    <t>Nakládání suti na dopravní prostředky pro vodorovnou dopravu</t>
  </si>
  <si>
    <t>426085377</t>
  </si>
  <si>
    <t>47</t>
  </si>
  <si>
    <t>997221855</t>
  </si>
  <si>
    <t>Poplatek za uložení odpadu z kameniva na skládce (skládkovné)</t>
  </si>
  <si>
    <t>406174145</t>
  </si>
  <si>
    <t>146</t>
  </si>
  <si>
    <t>998225111</t>
  </si>
  <si>
    <t>Přesun hmot pro pozemní komunikace s krytem z kamene, monolitickým betonovým nebo živičným</t>
  </si>
  <si>
    <t xml:space="preserve">    9 - Ostatní konstrukce a práce, bourání</t>
  </si>
  <si>
    <t>m</t>
  </si>
  <si>
    <t>1) Souhrnný list stavby</t>
  </si>
  <si>
    <t>2) Rekapitulace objektů</t>
  </si>
  <si>
    <t>1) Krycí list rozpočtu</t>
  </si>
  <si>
    <t>2) Rekapitulace rozpočtu</t>
  </si>
  <si>
    <t>3) Rozpočet</t>
  </si>
  <si>
    <t>Rekapitulace stavby</t>
  </si>
  <si>
    <t>92</t>
  </si>
  <si>
    <t>109</t>
  </si>
  <si>
    <t>108</t>
  </si>
  <si>
    <t>-1644500596</t>
  </si>
  <si>
    <t>M</t>
  </si>
  <si>
    <t>8</t>
  </si>
  <si>
    <t>kus</t>
  </si>
  <si>
    <t>rošt můstkový ACO N100 - tvárná litina 50cm x 12,7cm x 493cm2/m, tř.zatíž. C250</t>
  </si>
  <si>
    <t>592270220</t>
  </si>
  <si>
    <t>144</t>
  </si>
  <si>
    <t>-1227209888</t>
  </si>
  <si>
    <t>čelo žlabu výtokové ACO N100 pro typ 10, 10.0, 10.1</t>
  </si>
  <si>
    <t>592270280</t>
  </si>
  <si>
    <t>143</t>
  </si>
  <si>
    <t>-1754727350</t>
  </si>
  <si>
    <t>čelo plné na začátek a konec žlabu ACO N100 typ 0-20, pro všechny stavební výšky</t>
  </si>
  <si>
    <t>592270270</t>
  </si>
  <si>
    <t>142</t>
  </si>
  <si>
    <t>443026563</t>
  </si>
  <si>
    <t>vpust žlabová krátký tvar ACO N100, H355, těsný odtok DN100  50 x 13 x 35,5 cm</t>
  </si>
  <si>
    <t>592270250</t>
  </si>
  <si>
    <t>141</t>
  </si>
  <si>
    <t>-234654434</t>
  </si>
  <si>
    <t>žlab odvodňovací ACO N100 typ 6,polymerbeton 100 x 13 x 15,5 x 16 cm</t>
  </si>
  <si>
    <t>592270000</t>
  </si>
  <si>
    <t>1781967847</t>
  </si>
  <si>
    <t>Osazení odvodňovacího polymerbetonového žlabu s krycím roštem šířky do 200 mm</t>
  </si>
  <si>
    <t>935113111</t>
  </si>
  <si>
    <t>118</t>
  </si>
  <si>
    <t>117</t>
  </si>
  <si>
    <t>2003134060</t>
  </si>
  <si>
    <t>414822018</t>
  </si>
  <si>
    <t>{8c187064-1f4f-463f-8b38-b8e181b08941}</t>
  </si>
  <si>
    <t>C3 Komunikace</t>
  </si>
  <si>
    <t xml:space="preserve">C2 Komunikace </t>
  </si>
  <si>
    <t>2 - C3 Komunikace</t>
  </si>
  <si>
    <t xml:space="preserve">1 - C2 Komunikace </t>
  </si>
  <si>
    <t>564851111</t>
  </si>
  <si>
    <t>177,44*10</t>
  </si>
  <si>
    <t>Podklad ze štěrkodrtě ŠD tl 150 mm, frakce 0-32</t>
  </si>
  <si>
    <t>Podklad ze štěrkodrtě ŠD tl 150 mm, frakce 32-63</t>
  </si>
  <si>
    <t>Obnova komunikací C2 a C3 v k. ú. Horní Nová Ves</t>
  </si>
  <si>
    <t>147,653*10</t>
  </si>
  <si>
    <t xml:space="preserve">    0 - Vedelejší rozpočtové náklady</t>
  </si>
  <si>
    <t>031103R00</t>
  </si>
  <si>
    <t>Vybudování, provoz, údržba a odstranění zařízení staveniště</t>
  </si>
  <si>
    <t>soub</t>
  </si>
  <si>
    <r>
      <t xml:space="preserve">     </t>
    </r>
    <r>
      <rPr>
        <sz val="10"/>
        <color theme="3" tint="-0.249977111117893"/>
        <rFont val="Trebuchet MS"/>
        <family val="2"/>
        <charset val="238"/>
      </rPr>
      <t>02 - Ostatní náklady</t>
    </r>
  </si>
  <si>
    <t>011114R00</t>
  </si>
  <si>
    <t>Vytyčení inžrnýrské sítě, vytyčení stavby, staveniště, vytyčení hranic pozemků</t>
  </si>
  <si>
    <t>034403R00</t>
  </si>
  <si>
    <t>Dočasná dopravní značen, projednání DIO, pořízení DZ, montář a demontář svislého DZ dle DIO</t>
  </si>
  <si>
    <t>043103R00</t>
  </si>
  <si>
    <t>Zkoušky, atesty a revize</t>
  </si>
  <si>
    <t>091704R50</t>
  </si>
  <si>
    <t>Detailní harmonogram výstavby</t>
  </si>
  <si>
    <t>091704R80</t>
  </si>
  <si>
    <t>Zajištění přístupu k nemovitostem</t>
  </si>
  <si>
    <t xml:space="preserve">    0 - Vedlejší rozpočtové níklady</t>
  </si>
  <si>
    <t xml:space="preserve">   02 - Ostatní náklady</t>
  </si>
  <si>
    <t xml:space="preserve">    0 - Vedlejší rozpočtové náklady</t>
  </si>
  <si>
    <t xml:space="preserve">    02 - Odtatní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</si>
</sst>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i/>
      <sz val="8"/>
      <color rgb="FF0000FF"/>
      <name val="Trebuchet MS"/>
    </font>
    <font>
      <sz val="8"/>
      <name val="Trebuchet MS"/>
      <family val="2"/>
      <charset val="238"/>
    </font>
    <font>
      <sz val="10"/>
      <color theme="3" tint="-0.249977111117893"/>
      <name val="Trebuchet MS"/>
      <family val="2"/>
      <charset val="238"/>
    </font>
    <font>
      <sz val="10"/>
      <color theme="3" tint="-0.24997711111789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0" fillId="0" borderId="6" xfId="0" applyBorder="1"/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8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5" fillId="0" borderId="16" xfId="0" applyNumberFormat="1" applyFont="1" applyBorder="1" applyAlignment="1">
      <alignment vertical="center"/>
    </xf>
    <xf numFmtId="4" fontId="25" fillId="0" borderId="17" xfId="0" applyNumberFormat="1" applyFont="1" applyBorder="1" applyAlignment="1">
      <alignment vertical="center"/>
    </xf>
    <xf numFmtId="166" fontId="25" fillId="0" borderId="17" xfId="0" applyNumberFormat="1" applyFont="1" applyBorder="1" applyAlignment="1">
      <alignment vertical="center"/>
    </xf>
    <xf numFmtId="4" fontId="25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32" fillId="0" borderId="0" xfId="1" applyFont="1" applyAlignment="1" applyProtection="1">
      <alignment horizontal="center" vertical="center"/>
    </xf>
    <xf numFmtId="0" fontId="35" fillId="2" borderId="0" xfId="1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4" fillId="2" borderId="0" xfId="0" applyFont="1" applyFill="1" applyAlignment="1" applyProtection="1">
      <alignment vertical="center"/>
    </xf>
    <xf numFmtId="0" fontId="33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167" fontId="36" fillId="0" borderId="25" xfId="0" applyNumberFormat="1" applyFont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167" fontId="0" fillId="0" borderId="26" xfId="0" applyNumberFormat="1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49" fontId="0" fillId="0" borderId="27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4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/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4" fontId="0" fillId="0" borderId="11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4" fontId="0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4" fontId="0" fillId="0" borderId="16" xfId="0" applyNumberFormat="1" applyFont="1" applyBorder="1" applyAlignment="1" applyProtection="1">
      <alignment horizontal="center" vertical="center"/>
      <protection locked="0"/>
    </xf>
    <xf numFmtId="4" fontId="0" fillId="0" borderId="18" xfId="0" applyNumberFormat="1" applyFont="1" applyBorder="1" applyAlignment="1" applyProtection="1">
      <alignment horizontal="center" vertical="center"/>
      <protection locked="0"/>
    </xf>
    <xf numFmtId="4" fontId="0" fillId="0" borderId="17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4" fontId="21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0" fillId="0" borderId="0" xfId="0" applyBorder="1"/>
    <xf numFmtId="4" fontId="15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1" fillId="5" borderId="0" xfId="0" applyNumberFormat="1" applyFont="1" applyFill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5" fillId="2" borderId="0" xfId="1" applyFont="1" applyFill="1" applyAlignment="1" applyProtection="1">
      <alignment horizontal="center" vertical="center"/>
    </xf>
    <xf numFmtId="4" fontId="21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4" fontId="27" fillId="0" borderId="0" xfId="0" applyNumberFormat="1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4" fontId="0" fillId="0" borderId="22" xfId="0" applyNumberFormat="1" applyFont="1" applyBorder="1" applyAlignment="1" applyProtection="1">
      <alignment horizontal="right" vertical="center"/>
      <protection locked="0"/>
    </xf>
    <xf numFmtId="4" fontId="0" fillId="0" borderId="23" xfId="0" applyNumberFormat="1" applyFont="1" applyBorder="1" applyAlignment="1" applyProtection="1">
      <alignment horizontal="right" vertical="center"/>
      <protection locked="0"/>
    </xf>
    <xf numFmtId="4" fontId="0" fillId="0" borderId="24" xfId="0" applyNumberFormat="1" applyFont="1" applyBorder="1" applyAlignment="1" applyProtection="1">
      <alignment horizontal="right"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4" fontId="0" fillId="0" borderId="24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4" fontId="0" fillId="0" borderId="11" xfId="0" applyNumberFormat="1" applyFont="1" applyBorder="1" applyAlignment="1" applyProtection="1">
      <alignment horizontal="center" vertical="center"/>
      <protection locked="0"/>
    </xf>
    <xf numFmtId="4" fontId="0" fillId="0" borderId="13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Font="1" applyBorder="1" applyAlignment="1" applyProtection="1">
      <alignment horizontal="center" vertical="center"/>
      <protection locked="0"/>
    </xf>
    <xf numFmtId="4" fontId="6" fillId="0" borderId="23" xfId="0" applyNumberFormat="1" applyFont="1" applyBorder="1" applyAlignment="1"/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4" fontId="6" fillId="0" borderId="23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4" fontId="0" fillId="0" borderId="16" xfId="0" applyNumberFormat="1" applyFont="1" applyBorder="1" applyAlignment="1" applyProtection="1">
      <alignment horizontal="center" vertical="center"/>
      <protection locked="0"/>
    </xf>
    <xf numFmtId="4" fontId="0" fillId="0" borderId="18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4" xfId="0" applyNumberFormat="1" applyFont="1" applyBorder="1" applyAlignment="1" applyProtection="1">
      <alignment horizontal="center" vertical="center"/>
      <protection locked="0"/>
    </xf>
    <xf numFmtId="4" fontId="0" fillId="0" borderId="17" xfId="0" applyNumberFormat="1" applyFont="1" applyBorder="1" applyAlignment="1" applyProtection="1">
      <alignment horizontal="center" vertical="center"/>
      <protection locked="0"/>
    </xf>
    <xf numFmtId="4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4" fontId="26" fillId="0" borderId="0" xfId="0" applyNumberFormat="1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948DF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577D9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EE0E4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rad948DF.tmp" descr="C:\KROSplusData\System\Temp\rad948DF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577D9.tmp" descr="C:\KROSplusData\System\Temp\rad577D9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225" cy="276225"/>
    <xdr:pic>
      <xdr:nvPicPr>
        <xdr:cNvPr id="2" name="radEE0E4.tmp" descr="C:\KROSplusData\System\Temp\radEE0E4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225;zn&#283;%20B&#283;lohrad%20-%20Oprava%20komunikace%20C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 - C3 Komunikace - méněp..."/>
    </sheetNames>
    <sheetDataSet>
      <sheetData sheetId="0">
        <row r="6">
          <cell r="K6" t="str">
            <v>Lázně Bělohrad - Oprava komunikace C.3</v>
          </cell>
        </row>
        <row r="10">
          <cell r="AN10" t="str">
            <v>00271730</v>
          </cell>
        </row>
        <row r="11">
          <cell r="E11" t="str">
            <v>Město Lázně Bělohrad</v>
          </cell>
          <cell r="AN11" t="str">
            <v>CZ00271730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4"/>
  <sheetViews>
    <sheetView showGridLines="0" tabSelected="1" workbookViewId="0">
      <pane ySplit="1" topLeftCell="A2" activePane="bottomLeft" state="frozen"/>
      <selection pane="bottomLeft" activeCell="BE20" sqref="BE2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832031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64" t="s">
        <v>0</v>
      </c>
      <c r="B1" s="165"/>
      <c r="C1" s="165"/>
      <c r="D1" s="166" t="s">
        <v>1</v>
      </c>
      <c r="E1" s="165"/>
      <c r="F1" s="165"/>
      <c r="G1" s="165"/>
      <c r="H1" s="165"/>
      <c r="I1" s="165"/>
      <c r="J1" s="165"/>
      <c r="K1" s="163" t="s">
        <v>163</v>
      </c>
      <c r="L1" s="163"/>
      <c r="M1" s="163"/>
      <c r="N1" s="163"/>
      <c r="O1" s="163"/>
      <c r="P1" s="163"/>
      <c r="Q1" s="163"/>
      <c r="R1" s="163"/>
      <c r="S1" s="163"/>
      <c r="T1" s="165"/>
      <c r="U1" s="165"/>
      <c r="V1" s="165"/>
      <c r="W1" s="163" t="s">
        <v>164</v>
      </c>
      <c r="X1" s="163"/>
      <c r="Y1" s="163"/>
      <c r="Z1" s="163"/>
      <c r="AA1" s="163"/>
      <c r="AB1" s="163"/>
      <c r="AC1" s="163"/>
      <c r="AD1" s="163"/>
      <c r="AE1" s="163"/>
      <c r="AF1" s="163"/>
      <c r="AG1" s="165"/>
      <c r="AH1" s="165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1" t="s">
        <v>2</v>
      </c>
      <c r="BB1" s="11" t="s">
        <v>3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T1" s="13" t="s">
        <v>4</v>
      </c>
      <c r="BU1" s="13" t="s">
        <v>4</v>
      </c>
    </row>
    <row r="2" spans="1:73" ht="36.950000000000003" customHeight="1" x14ac:dyDescent="0.3">
      <c r="C2" s="240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R2" s="207" t="s">
        <v>6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4" t="s">
        <v>7</v>
      </c>
      <c r="BT2" s="14" t="s">
        <v>8</v>
      </c>
    </row>
    <row r="3" spans="1:73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7"/>
      <c r="BS3" s="14" t="s">
        <v>9</v>
      </c>
      <c r="BT3" s="14" t="s">
        <v>10</v>
      </c>
    </row>
    <row r="4" spans="1:73" ht="36.950000000000003" customHeight="1" x14ac:dyDescent="0.3">
      <c r="B4" s="18"/>
      <c r="C4" s="233" t="s">
        <v>11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0"/>
      <c r="AS4" s="21" t="s">
        <v>12</v>
      </c>
      <c r="BS4" s="14" t="s">
        <v>13</v>
      </c>
    </row>
    <row r="5" spans="1:73" ht="14.45" customHeight="1" x14ac:dyDescent="0.3">
      <c r="B5" s="18"/>
      <c r="C5" s="19"/>
      <c r="D5" s="22" t="s">
        <v>14</v>
      </c>
      <c r="E5" s="19"/>
      <c r="F5" s="19"/>
      <c r="G5" s="19"/>
      <c r="H5" s="19"/>
      <c r="I5" s="19"/>
      <c r="J5" s="19"/>
      <c r="K5" s="241" t="s">
        <v>15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19"/>
      <c r="AQ5" s="20"/>
      <c r="BS5" s="14" t="s">
        <v>7</v>
      </c>
    </row>
    <row r="6" spans="1:73" ht="36.950000000000003" customHeight="1" x14ac:dyDescent="0.3">
      <c r="B6" s="18"/>
      <c r="C6" s="19"/>
      <c r="D6" s="24" t="s">
        <v>16</v>
      </c>
      <c r="E6" s="19"/>
      <c r="F6" s="19"/>
      <c r="G6" s="19"/>
      <c r="H6" s="19"/>
      <c r="I6" s="19"/>
      <c r="J6" s="19"/>
      <c r="K6" s="242" t="s">
        <v>210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19"/>
      <c r="AQ6" s="20"/>
      <c r="BS6" s="14" t="s">
        <v>7</v>
      </c>
    </row>
    <row r="7" spans="1:73" ht="14.45" customHeight="1" x14ac:dyDescent="0.3">
      <c r="B7" s="18"/>
      <c r="C7" s="19"/>
      <c r="D7" s="25" t="s">
        <v>17</v>
      </c>
      <c r="E7" s="19"/>
      <c r="F7" s="19"/>
      <c r="G7" s="19"/>
      <c r="H7" s="19"/>
      <c r="I7" s="19"/>
      <c r="J7" s="19"/>
      <c r="K7" s="23" t="s">
        <v>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5" t="s">
        <v>18</v>
      </c>
      <c r="AL7" s="19"/>
      <c r="AM7" s="19"/>
      <c r="AN7" s="23" t="s">
        <v>3</v>
      </c>
      <c r="AO7" s="19"/>
      <c r="AP7" s="19"/>
      <c r="AQ7" s="20"/>
      <c r="BS7" s="14" t="s">
        <v>9</v>
      </c>
    </row>
    <row r="8" spans="1:73" ht="14.45" customHeight="1" x14ac:dyDescent="0.3">
      <c r="B8" s="18"/>
      <c r="C8" s="19"/>
      <c r="D8" s="25" t="s">
        <v>19</v>
      </c>
      <c r="E8" s="19"/>
      <c r="F8" s="19"/>
      <c r="G8" s="19"/>
      <c r="H8" s="19"/>
      <c r="I8" s="19"/>
      <c r="J8" s="19"/>
      <c r="K8" s="23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5" t="s">
        <v>21</v>
      </c>
      <c r="AL8" s="19"/>
      <c r="AM8" s="19"/>
      <c r="AN8" s="23"/>
      <c r="AO8" s="19"/>
      <c r="AP8" s="19"/>
      <c r="AQ8" s="20"/>
      <c r="BS8" s="14" t="s">
        <v>22</v>
      </c>
    </row>
    <row r="9" spans="1:73" ht="14.45" customHeight="1" x14ac:dyDescent="0.3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20"/>
      <c r="BS9" s="14" t="s">
        <v>23</v>
      </c>
    </row>
    <row r="10" spans="1:73" ht="14.45" customHeight="1" x14ac:dyDescent="0.3">
      <c r="B10" s="18"/>
      <c r="C10" s="19"/>
      <c r="D10" s="25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5" t="s">
        <v>25</v>
      </c>
      <c r="AL10" s="19"/>
      <c r="AM10" s="19"/>
      <c r="AN10" s="23" t="s">
        <v>26</v>
      </c>
      <c r="AO10" s="19"/>
      <c r="AP10" s="19"/>
      <c r="AQ10" s="20"/>
      <c r="BS10" s="14" t="s">
        <v>27</v>
      </c>
    </row>
    <row r="11" spans="1:73" ht="18.399999999999999" customHeight="1" x14ac:dyDescent="0.3">
      <c r="B11" s="18"/>
      <c r="C11" s="19"/>
      <c r="D11" s="19"/>
      <c r="E11" s="23" t="s">
        <v>28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29</v>
      </c>
      <c r="AL11" s="19"/>
      <c r="AM11" s="19"/>
      <c r="AN11" s="23" t="s">
        <v>30</v>
      </c>
      <c r="AO11" s="19"/>
      <c r="AP11" s="19"/>
      <c r="AQ11" s="20"/>
      <c r="BS11" s="14" t="s">
        <v>27</v>
      </c>
    </row>
    <row r="12" spans="1:73" ht="6.95" customHeight="1" x14ac:dyDescent="0.3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/>
      <c r="BS12" s="14" t="s">
        <v>27</v>
      </c>
    </row>
    <row r="13" spans="1:73" ht="14.45" customHeight="1" x14ac:dyDescent="0.3">
      <c r="B13" s="18"/>
      <c r="C13" s="19"/>
      <c r="D13" s="25" t="s">
        <v>31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5" t="s">
        <v>25</v>
      </c>
      <c r="AL13" s="19"/>
      <c r="AM13" s="19"/>
      <c r="AN13" s="23"/>
      <c r="AO13" s="19"/>
      <c r="AP13" s="19"/>
      <c r="AQ13" s="20"/>
      <c r="BS13" s="14" t="s">
        <v>27</v>
      </c>
    </row>
    <row r="14" spans="1:73" ht="15" x14ac:dyDescent="0.3">
      <c r="B14" s="18"/>
      <c r="C14" s="19"/>
      <c r="D14" s="19"/>
      <c r="E14" s="23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5" t="s">
        <v>29</v>
      </c>
      <c r="AL14" s="19"/>
      <c r="AM14" s="19"/>
      <c r="AN14" s="23"/>
      <c r="AO14" s="19"/>
      <c r="AP14" s="19"/>
      <c r="AQ14" s="20"/>
      <c r="BS14" s="14" t="s">
        <v>27</v>
      </c>
    </row>
    <row r="15" spans="1:73" ht="6.95" customHeight="1" x14ac:dyDescent="0.3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0"/>
      <c r="BS15" s="14" t="s">
        <v>4</v>
      </c>
    </row>
    <row r="16" spans="1:73" ht="14.45" customHeight="1" x14ac:dyDescent="0.3">
      <c r="B16" s="18"/>
      <c r="C16" s="19"/>
      <c r="D16" s="25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5" t="s">
        <v>25</v>
      </c>
      <c r="AL16" s="19"/>
      <c r="AM16" s="19"/>
      <c r="AN16" s="23" t="s">
        <v>3</v>
      </c>
      <c r="AO16" s="19"/>
      <c r="AP16" s="19"/>
      <c r="AQ16" s="20"/>
      <c r="BS16" s="14" t="s">
        <v>4</v>
      </c>
    </row>
    <row r="17" spans="2:71" ht="18.399999999999999" customHeight="1" x14ac:dyDescent="0.3">
      <c r="B17" s="18"/>
      <c r="C17" s="19"/>
      <c r="D17" s="19"/>
      <c r="E17" s="23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5" t="s">
        <v>29</v>
      </c>
      <c r="AL17" s="19"/>
      <c r="AM17" s="19"/>
      <c r="AN17" s="23" t="s">
        <v>3</v>
      </c>
      <c r="AO17" s="19"/>
      <c r="AP17" s="19"/>
      <c r="AQ17" s="20"/>
      <c r="BS17" s="14" t="s">
        <v>34</v>
      </c>
    </row>
    <row r="18" spans="2:71" ht="6.95" customHeight="1" x14ac:dyDescent="0.3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  <c r="BS18" s="14" t="s">
        <v>7</v>
      </c>
    </row>
    <row r="19" spans="2:71" ht="14.45" customHeight="1" x14ac:dyDescent="0.3">
      <c r="B19" s="18"/>
      <c r="C19" s="19"/>
      <c r="D19" s="25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5" t="s">
        <v>25</v>
      </c>
      <c r="AL19" s="19"/>
      <c r="AM19" s="19"/>
      <c r="AN19" s="23" t="s">
        <v>3</v>
      </c>
      <c r="AO19" s="19"/>
      <c r="AP19" s="19"/>
      <c r="AQ19" s="20"/>
      <c r="BS19" s="14" t="s">
        <v>7</v>
      </c>
    </row>
    <row r="20" spans="2:71" ht="18.399999999999999" customHeight="1" x14ac:dyDescent="0.3">
      <c r="B20" s="18"/>
      <c r="C20" s="19"/>
      <c r="D20" s="172"/>
      <c r="E20" s="173"/>
      <c r="F20" s="172"/>
      <c r="G20" s="172"/>
      <c r="H20" s="172"/>
      <c r="I20" s="172"/>
      <c r="J20" s="172"/>
      <c r="K20" s="172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5" t="s">
        <v>29</v>
      </c>
      <c r="AL20" s="19"/>
      <c r="AM20" s="19"/>
      <c r="AN20" s="23" t="s">
        <v>3</v>
      </c>
      <c r="AO20" s="19"/>
      <c r="AP20" s="19"/>
      <c r="AQ20" s="20"/>
    </row>
    <row r="21" spans="2:71" ht="6.95" customHeight="1" x14ac:dyDescent="0.3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20"/>
    </row>
    <row r="22" spans="2:71" ht="15" x14ac:dyDescent="0.3">
      <c r="B22" s="18"/>
      <c r="C22" s="19"/>
      <c r="D22" s="25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/>
    </row>
    <row r="23" spans="2:71" ht="22.5" customHeight="1" x14ac:dyDescent="0.3">
      <c r="B23" s="18"/>
      <c r="C23" s="19"/>
      <c r="D23" s="19"/>
      <c r="E23" s="243" t="s">
        <v>3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19"/>
      <c r="AP23" s="19"/>
      <c r="AQ23" s="20"/>
    </row>
    <row r="24" spans="2:71" ht="6.95" customHeight="1" x14ac:dyDescent="0.3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0"/>
    </row>
    <row r="25" spans="2:71" ht="6.95" customHeight="1" x14ac:dyDescent="0.3">
      <c r="B25" s="18"/>
      <c r="C25" s="1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19"/>
      <c r="AQ25" s="20"/>
    </row>
    <row r="26" spans="2:71" ht="14.45" customHeight="1" x14ac:dyDescent="0.3">
      <c r="B26" s="18"/>
      <c r="C26" s="19"/>
      <c r="D26" s="27" t="s">
        <v>37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17">
        <f>ROUND(AG87,2)</f>
        <v>0</v>
      </c>
      <c r="AL26" s="218"/>
      <c r="AM26" s="218"/>
      <c r="AN26" s="218"/>
      <c r="AO26" s="218"/>
      <c r="AP26" s="19"/>
      <c r="AQ26" s="20"/>
    </row>
    <row r="27" spans="2:71" ht="14.45" customHeight="1" x14ac:dyDescent="0.3">
      <c r="B27" s="18"/>
      <c r="C27" s="19"/>
      <c r="D27" s="27" t="s">
        <v>38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17">
        <f>ROUND(AG91,2)</f>
        <v>0</v>
      </c>
      <c r="AL27" s="218"/>
      <c r="AM27" s="218"/>
      <c r="AN27" s="218"/>
      <c r="AO27" s="218"/>
      <c r="AP27" s="19"/>
      <c r="AQ27" s="20"/>
    </row>
    <row r="28" spans="2:71" s="1" customFormat="1" ht="6.95" customHeight="1" x14ac:dyDescent="0.3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30"/>
    </row>
    <row r="29" spans="2:71" s="1" customFormat="1" ht="25.9" customHeight="1" x14ac:dyDescent="0.3">
      <c r="B29" s="28"/>
      <c r="C29" s="29"/>
      <c r="D29" s="31" t="s">
        <v>39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9">
        <f>ROUND(AK26+AK27,2)</f>
        <v>0</v>
      </c>
      <c r="AL29" s="220"/>
      <c r="AM29" s="220"/>
      <c r="AN29" s="220"/>
      <c r="AO29" s="220"/>
      <c r="AP29" s="29"/>
      <c r="AQ29" s="30"/>
    </row>
    <row r="30" spans="2:71" s="1" customFormat="1" ht="6.95" customHeigh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30"/>
    </row>
    <row r="31" spans="2:71" s="2" customFormat="1" ht="14.45" customHeight="1" x14ac:dyDescent="0.3">
      <c r="B31" s="33"/>
      <c r="C31" s="34"/>
      <c r="D31" s="35" t="s">
        <v>40</v>
      </c>
      <c r="E31" s="34"/>
      <c r="F31" s="35" t="s">
        <v>41</v>
      </c>
      <c r="G31" s="34"/>
      <c r="H31" s="34"/>
      <c r="I31" s="34"/>
      <c r="J31" s="34"/>
      <c r="K31" s="34"/>
      <c r="L31" s="237">
        <v>0.21</v>
      </c>
      <c r="M31" s="238"/>
      <c r="N31" s="238"/>
      <c r="O31" s="238"/>
      <c r="P31" s="34"/>
      <c r="Q31" s="34"/>
      <c r="R31" s="34"/>
      <c r="S31" s="34"/>
      <c r="T31" s="37" t="s">
        <v>42</v>
      </c>
      <c r="U31" s="34"/>
      <c r="V31" s="34"/>
      <c r="W31" s="239">
        <f>AK29</f>
        <v>0</v>
      </c>
      <c r="X31" s="238"/>
      <c r="Y31" s="238"/>
      <c r="Z31" s="238"/>
      <c r="AA31" s="238"/>
      <c r="AB31" s="238"/>
      <c r="AC31" s="238"/>
      <c r="AD31" s="238"/>
      <c r="AE31" s="238"/>
      <c r="AF31" s="34"/>
      <c r="AG31" s="34"/>
      <c r="AH31" s="34"/>
      <c r="AI31" s="34"/>
      <c r="AJ31" s="34"/>
      <c r="AK31" s="239">
        <f>W31*0.21</f>
        <v>0</v>
      </c>
      <c r="AL31" s="238"/>
      <c r="AM31" s="238"/>
      <c r="AN31" s="238"/>
      <c r="AO31" s="238"/>
      <c r="AP31" s="34"/>
      <c r="AQ31" s="38"/>
    </row>
    <row r="32" spans="2:71" s="2" customFormat="1" ht="14.45" customHeight="1" x14ac:dyDescent="0.3">
      <c r="B32" s="33"/>
      <c r="C32" s="34"/>
      <c r="D32" s="34"/>
      <c r="E32" s="34"/>
      <c r="F32" s="35" t="s">
        <v>43</v>
      </c>
      <c r="G32" s="34"/>
      <c r="H32" s="34"/>
      <c r="I32" s="34"/>
      <c r="J32" s="34"/>
      <c r="K32" s="34"/>
      <c r="L32" s="237">
        <v>0.15</v>
      </c>
      <c r="M32" s="238"/>
      <c r="N32" s="238"/>
      <c r="O32" s="238"/>
      <c r="P32" s="34"/>
      <c r="Q32" s="34"/>
      <c r="R32" s="34"/>
      <c r="S32" s="34"/>
      <c r="T32" s="37" t="s">
        <v>42</v>
      </c>
      <c r="U32" s="34"/>
      <c r="V32" s="34"/>
      <c r="W32" s="239">
        <v>0</v>
      </c>
      <c r="X32" s="238"/>
      <c r="Y32" s="238"/>
      <c r="Z32" s="238"/>
      <c r="AA32" s="238"/>
      <c r="AB32" s="238"/>
      <c r="AC32" s="238"/>
      <c r="AD32" s="238"/>
      <c r="AE32" s="238"/>
      <c r="AF32" s="34"/>
      <c r="AG32" s="34"/>
      <c r="AH32" s="34"/>
      <c r="AI32" s="34"/>
      <c r="AJ32" s="34"/>
      <c r="AK32" s="239">
        <v>0</v>
      </c>
      <c r="AL32" s="238"/>
      <c r="AM32" s="238"/>
      <c r="AN32" s="238"/>
      <c r="AO32" s="238"/>
      <c r="AP32" s="34"/>
      <c r="AQ32" s="38"/>
    </row>
    <row r="33" spans="2:43" s="2" customFormat="1" ht="14.45" hidden="1" customHeight="1" x14ac:dyDescent="0.3">
      <c r="B33" s="33"/>
      <c r="C33" s="34"/>
      <c r="D33" s="34"/>
      <c r="E33" s="34"/>
      <c r="F33" s="35" t="s">
        <v>44</v>
      </c>
      <c r="G33" s="34"/>
      <c r="H33" s="34"/>
      <c r="I33" s="34"/>
      <c r="J33" s="34"/>
      <c r="K33" s="34"/>
      <c r="L33" s="237">
        <v>0.21</v>
      </c>
      <c r="M33" s="238"/>
      <c r="N33" s="238"/>
      <c r="O33" s="238"/>
      <c r="P33" s="34"/>
      <c r="Q33" s="34"/>
      <c r="R33" s="34"/>
      <c r="S33" s="34"/>
      <c r="T33" s="37" t="s">
        <v>42</v>
      </c>
      <c r="U33" s="34"/>
      <c r="V33" s="34"/>
      <c r="W33" s="239" t="e">
        <f>ROUND(BB87+SUM(CF92),2)</f>
        <v>#REF!</v>
      </c>
      <c r="X33" s="238"/>
      <c r="Y33" s="238"/>
      <c r="Z33" s="238"/>
      <c r="AA33" s="238"/>
      <c r="AB33" s="238"/>
      <c r="AC33" s="238"/>
      <c r="AD33" s="238"/>
      <c r="AE33" s="238"/>
      <c r="AF33" s="34"/>
      <c r="AG33" s="34"/>
      <c r="AH33" s="34"/>
      <c r="AI33" s="34"/>
      <c r="AJ33" s="34"/>
      <c r="AK33" s="239">
        <v>0</v>
      </c>
      <c r="AL33" s="238"/>
      <c r="AM33" s="238"/>
      <c r="AN33" s="238"/>
      <c r="AO33" s="238"/>
      <c r="AP33" s="34"/>
      <c r="AQ33" s="38"/>
    </row>
    <row r="34" spans="2:43" s="2" customFormat="1" ht="14.45" hidden="1" customHeight="1" x14ac:dyDescent="0.3">
      <c r="B34" s="33"/>
      <c r="C34" s="34"/>
      <c r="D34" s="34"/>
      <c r="E34" s="34"/>
      <c r="F34" s="35" t="s">
        <v>45</v>
      </c>
      <c r="G34" s="34"/>
      <c r="H34" s="34"/>
      <c r="I34" s="34"/>
      <c r="J34" s="34"/>
      <c r="K34" s="34"/>
      <c r="L34" s="237">
        <v>0.15</v>
      </c>
      <c r="M34" s="238"/>
      <c r="N34" s="238"/>
      <c r="O34" s="238"/>
      <c r="P34" s="34"/>
      <c r="Q34" s="34"/>
      <c r="R34" s="34"/>
      <c r="S34" s="34"/>
      <c r="T34" s="37" t="s">
        <v>42</v>
      </c>
      <c r="U34" s="34"/>
      <c r="V34" s="34"/>
      <c r="W34" s="239" t="e">
        <f>ROUND(BC87+SUM(CG92),2)</f>
        <v>#REF!</v>
      </c>
      <c r="X34" s="238"/>
      <c r="Y34" s="238"/>
      <c r="Z34" s="238"/>
      <c r="AA34" s="238"/>
      <c r="AB34" s="238"/>
      <c r="AC34" s="238"/>
      <c r="AD34" s="238"/>
      <c r="AE34" s="238"/>
      <c r="AF34" s="34"/>
      <c r="AG34" s="34"/>
      <c r="AH34" s="34"/>
      <c r="AI34" s="34"/>
      <c r="AJ34" s="34"/>
      <c r="AK34" s="239">
        <v>0</v>
      </c>
      <c r="AL34" s="238"/>
      <c r="AM34" s="238"/>
      <c r="AN34" s="238"/>
      <c r="AO34" s="238"/>
      <c r="AP34" s="34"/>
      <c r="AQ34" s="38"/>
    </row>
    <row r="35" spans="2:43" s="2" customFormat="1" ht="14.45" hidden="1" customHeight="1" x14ac:dyDescent="0.3">
      <c r="B35" s="33"/>
      <c r="C35" s="34"/>
      <c r="D35" s="34"/>
      <c r="E35" s="34"/>
      <c r="F35" s="35" t="s">
        <v>46</v>
      </c>
      <c r="G35" s="34"/>
      <c r="H35" s="34"/>
      <c r="I35" s="34"/>
      <c r="J35" s="34"/>
      <c r="K35" s="34"/>
      <c r="L35" s="237">
        <v>0</v>
      </c>
      <c r="M35" s="238"/>
      <c r="N35" s="238"/>
      <c r="O35" s="238"/>
      <c r="P35" s="34"/>
      <c r="Q35" s="34"/>
      <c r="R35" s="34"/>
      <c r="S35" s="34"/>
      <c r="T35" s="37" t="s">
        <v>42</v>
      </c>
      <c r="U35" s="34"/>
      <c r="V35" s="34"/>
      <c r="W35" s="239" t="e">
        <f>ROUND(BD87+SUM(CH92),2)</f>
        <v>#REF!</v>
      </c>
      <c r="X35" s="238"/>
      <c r="Y35" s="238"/>
      <c r="Z35" s="238"/>
      <c r="AA35" s="238"/>
      <c r="AB35" s="238"/>
      <c r="AC35" s="238"/>
      <c r="AD35" s="238"/>
      <c r="AE35" s="238"/>
      <c r="AF35" s="34"/>
      <c r="AG35" s="34"/>
      <c r="AH35" s="34"/>
      <c r="AI35" s="34"/>
      <c r="AJ35" s="34"/>
      <c r="AK35" s="239">
        <v>0</v>
      </c>
      <c r="AL35" s="238"/>
      <c r="AM35" s="238"/>
      <c r="AN35" s="238"/>
      <c r="AO35" s="238"/>
      <c r="AP35" s="34"/>
      <c r="AQ35" s="38"/>
    </row>
    <row r="36" spans="2:43" s="1" customFormat="1" ht="6.95" customHeight="1" x14ac:dyDescent="0.3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0"/>
    </row>
    <row r="37" spans="2:43" s="1" customFormat="1" ht="25.9" customHeight="1" x14ac:dyDescent="0.3">
      <c r="B37" s="28"/>
      <c r="C37" s="39"/>
      <c r="D37" s="40" t="s">
        <v>47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48</v>
      </c>
      <c r="U37" s="41"/>
      <c r="V37" s="41"/>
      <c r="W37" s="41"/>
      <c r="X37" s="229" t="s">
        <v>49</v>
      </c>
      <c r="Y37" s="230"/>
      <c r="Z37" s="230"/>
      <c r="AA37" s="230"/>
      <c r="AB37" s="230"/>
      <c r="AC37" s="41"/>
      <c r="AD37" s="41"/>
      <c r="AE37" s="41"/>
      <c r="AF37" s="41"/>
      <c r="AG37" s="41"/>
      <c r="AH37" s="41"/>
      <c r="AI37" s="41"/>
      <c r="AJ37" s="41"/>
      <c r="AK37" s="231">
        <f>SUM(AK29:AK35)</f>
        <v>0</v>
      </c>
      <c r="AL37" s="230"/>
      <c r="AM37" s="230"/>
      <c r="AN37" s="230"/>
      <c r="AO37" s="232"/>
      <c r="AP37" s="39"/>
      <c r="AQ37" s="30"/>
    </row>
    <row r="38" spans="2:43" s="1" customFormat="1" ht="14.45" customHeight="1" x14ac:dyDescent="0.3"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0"/>
    </row>
    <row r="39" spans="2:43" x14ac:dyDescent="0.3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0"/>
    </row>
    <row r="40" spans="2:43" x14ac:dyDescent="0.3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</row>
    <row r="41" spans="2:43" x14ac:dyDescent="0.3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0"/>
    </row>
    <row r="42" spans="2:43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/>
    </row>
    <row r="43" spans="2:43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/>
    </row>
    <row r="44" spans="2:43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0"/>
    </row>
    <row r="45" spans="2:43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/>
    </row>
    <row r="46" spans="2:43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</row>
    <row r="47" spans="2:43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</row>
    <row r="48" spans="2:43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0"/>
    </row>
    <row r="49" spans="2:43" s="1" customFormat="1" ht="15" x14ac:dyDescent="0.3">
      <c r="B49" s="28"/>
      <c r="C49" s="29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29"/>
      <c r="AB49" s="29"/>
      <c r="AC49" s="43" t="s">
        <v>51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5"/>
      <c r="AP49" s="29"/>
      <c r="AQ49" s="30"/>
    </row>
    <row r="50" spans="2:43" x14ac:dyDescent="0.3">
      <c r="B50" s="18"/>
      <c r="C50" s="19"/>
      <c r="D50" s="4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47"/>
      <c r="AA50" s="19"/>
      <c r="AB50" s="19"/>
      <c r="AC50" s="46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47"/>
      <c r="AP50" s="19"/>
      <c r="AQ50" s="20"/>
    </row>
    <row r="51" spans="2:43" x14ac:dyDescent="0.3">
      <c r="B51" s="18"/>
      <c r="C51" s="19"/>
      <c r="D51" s="46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47"/>
      <c r="AA51" s="19"/>
      <c r="AB51" s="19"/>
      <c r="AC51" s="46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47"/>
      <c r="AP51" s="19"/>
      <c r="AQ51" s="20"/>
    </row>
    <row r="52" spans="2:43" x14ac:dyDescent="0.3">
      <c r="B52" s="18"/>
      <c r="C52" s="19"/>
      <c r="D52" s="46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47"/>
      <c r="AA52" s="19"/>
      <c r="AB52" s="19"/>
      <c r="AC52" s="46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47"/>
      <c r="AP52" s="19"/>
      <c r="AQ52" s="20"/>
    </row>
    <row r="53" spans="2:43" x14ac:dyDescent="0.3">
      <c r="B53" s="18"/>
      <c r="C53" s="19"/>
      <c r="D53" s="46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47"/>
      <c r="AA53" s="19"/>
      <c r="AB53" s="19"/>
      <c r="AC53" s="46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47"/>
      <c r="AP53" s="19"/>
      <c r="AQ53" s="20"/>
    </row>
    <row r="54" spans="2:43" x14ac:dyDescent="0.3">
      <c r="B54" s="18"/>
      <c r="C54" s="19"/>
      <c r="D54" s="46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47"/>
      <c r="AA54" s="19"/>
      <c r="AB54" s="19"/>
      <c r="AC54" s="46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47"/>
      <c r="AP54" s="19"/>
      <c r="AQ54" s="20"/>
    </row>
    <row r="55" spans="2:43" x14ac:dyDescent="0.3">
      <c r="B55" s="18"/>
      <c r="C55" s="19"/>
      <c r="D55" s="46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47"/>
      <c r="AA55" s="19"/>
      <c r="AB55" s="19"/>
      <c r="AC55" s="46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47"/>
      <c r="AP55" s="19"/>
      <c r="AQ55" s="20"/>
    </row>
    <row r="56" spans="2:43" x14ac:dyDescent="0.3">
      <c r="B56" s="18"/>
      <c r="C56" s="19"/>
      <c r="D56" s="46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47"/>
      <c r="AA56" s="19"/>
      <c r="AB56" s="19"/>
      <c r="AC56" s="46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47"/>
      <c r="AP56" s="19"/>
      <c r="AQ56" s="20"/>
    </row>
    <row r="57" spans="2:43" x14ac:dyDescent="0.3">
      <c r="B57" s="18"/>
      <c r="C57" s="19"/>
      <c r="D57" s="46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47"/>
      <c r="AA57" s="19"/>
      <c r="AB57" s="19"/>
      <c r="AC57" s="46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47"/>
      <c r="AP57" s="19"/>
      <c r="AQ57" s="20"/>
    </row>
    <row r="58" spans="2:43" s="1" customFormat="1" ht="15" x14ac:dyDescent="0.3">
      <c r="B58" s="28"/>
      <c r="C58" s="29"/>
      <c r="D58" s="48" t="s">
        <v>52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0" t="s">
        <v>53</v>
      </c>
      <c r="S58" s="49"/>
      <c r="T58" s="49"/>
      <c r="U58" s="49"/>
      <c r="V58" s="49"/>
      <c r="W58" s="49"/>
      <c r="X58" s="49"/>
      <c r="Y58" s="49"/>
      <c r="Z58" s="51"/>
      <c r="AA58" s="29"/>
      <c r="AB58" s="29"/>
      <c r="AC58" s="48" t="s">
        <v>52</v>
      </c>
      <c r="AD58" s="49"/>
      <c r="AE58" s="49"/>
      <c r="AF58" s="49"/>
      <c r="AG58" s="49"/>
      <c r="AH58" s="49"/>
      <c r="AI58" s="49"/>
      <c r="AJ58" s="49"/>
      <c r="AK58" s="49"/>
      <c r="AL58" s="49"/>
      <c r="AM58" s="50" t="s">
        <v>53</v>
      </c>
      <c r="AN58" s="49"/>
      <c r="AO58" s="51"/>
      <c r="AP58" s="29"/>
      <c r="AQ58" s="30"/>
    </row>
    <row r="59" spans="2:43" x14ac:dyDescent="0.3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0"/>
    </row>
    <row r="60" spans="2:43" s="1" customFormat="1" ht="15" x14ac:dyDescent="0.3">
      <c r="B60" s="28"/>
      <c r="C60" s="29"/>
      <c r="D60" s="43" t="s">
        <v>54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29"/>
      <c r="AB60" s="29"/>
      <c r="AC60" s="43" t="s">
        <v>55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P60" s="29"/>
      <c r="AQ60" s="30"/>
    </row>
    <row r="61" spans="2:43" x14ac:dyDescent="0.3">
      <c r="B61" s="18"/>
      <c r="C61" s="19"/>
      <c r="D61" s="46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47"/>
      <c r="AA61" s="19"/>
      <c r="AB61" s="19"/>
      <c r="AC61" s="46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47"/>
      <c r="AP61" s="19"/>
      <c r="AQ61" s="20"/>
    </row>
    <row r="62" spans="2:43" x14ac:dyDescent="0.3">
      <c r="B62" s="18"/>
      <c r="C62" s="19"/>
      <c r="D62" s="46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47"/>
      <c r="AA62" s="19"/>
      <c r="AB62" s="19"/>
      <c r="AC62" s="46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47"/>
      <c r="AP62" s="19"/>
      <c r="AQ62" s="20"/>
    </row>
    <row r="63" spans="2:43" x14ac:dyDescent="0.3">
      <c r="B63" s="18"/>
      <c r="C63" s="19"/>
      <c r="D63" s="46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47"/>
      <c r="AA63" s="19"/>
      <c r="AB63" s="19"/>
      <c r="AC63" s="46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47"/>
      <c r="AP63" s="19"/>
      <c r="AQ63" s="20"/>
    </row>
    <row r="64" spans="2:43" x14ac:dyDescent="0.3">
      <c r="B64" s="18"/>
      <c r="C64" s="19"/>
      <c r="D64" s="46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47"/>
      <c r="AA64" s="19"/>
      <c r="AB64" s="19"/>
      <c r="AC64" s="46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47"/>
      <c r="AP64" s="19"/>
      <c r="AQ64" s="20"/>
    </row>
    <row r="65" spans="2:43" x14ac:dyDescent="0.3">
      <c r="B65" s="18"/>
      <c r="C65" s="19"/>
      <c r="D65" s="46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47"/>
      <c r="AA65" s="19"/>
      <c r="AB65" s="19"/>
      <c r="AC65" s="46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47"/>
      <c r="AP65" s="19"/>
      <c r="AQ65" s="20"/>
    </row>
    <row r="66" spans="2:43" x14ac:dyDescent="0.3">
      <c r="B66" s="18"/>
      <c r="C66" s="19"/>
      <c r="D66" s="46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47"/>
      <c r="AA66" s="19"/>
      <c r="AB66" s="19"/>
      <c r="AC66" s="46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47"/>
      <c r="AP66" s="19"/>
      <c r="AQ66" s="20"/>
    </row>
    <row r="67" spans="2:43" x14ac:dyDescent="0.3">
      <c r="B67" s="18"/>
      <c r="C67" s="19"/>
      <c r="D67" s="46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47"/>
      <c r="AA67" s="19"/>
      <c r="AB67" s="19"/>
      <c r="AC67" s="46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47"/>
      <c r="AP67" s="19"/>
      <c r="AQ67" s="20"/>
    </row>
    <row r="68" spans="2:43" x14ac:dyDescent="0.3">
      <c r="B68" s="18"/>
      <c r="C68" s="19"/>
      <c r="D68" s="46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47"/>
      <c r="AA68" s="19"/>
      <c r="AB68" s="19"/>
      <c r="AC68" s="46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47"/>
      <c r="AP68" s="19"/>
      <c r="AQ68" s="20"/>
    </row>
    <row r="69" spans="2:43" s="1" customFormat="1" ht="15" x14ac:dyDescent="0.3">
      <c r="B69" s="28"/>
      <c r="C69" s="29"/>
      <c r="D69" s="48" t="s">
        <v>52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53</v>
      </c>
      <c r="S69" s="49"/>
      <c r="T69" s="49"/>
      <c r="U69" s="49"/>
      <c r="V69" s="49"/>
      <c r="W69" s="49"/>
      <c r="X69" s="49"/>
      <c r="Y69" s="49"/>
      <c r="Z69" s="51"/>
      <c r="AA69" s="29"/>
      <c r="AB69" s="29"/>
      <c r="AC69" s="48" t="s">
        <v>52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53</v>
      </c>
      <c r="AN69" s="49"/>
      <c r="AO69" s="51"/>
      <c r="AP69" s="29"/>
      <c r="AQ69" s="30"/>
    </row>
    <row r="70" spans="2:43" s="1" customFormat="1" ht="6.95" customHeight="1" x14ac:dyDescent="0.3"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30"/>
    </row>
    <row r="71" spans="2:43" s="1" customFormat="1" ht="6.9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1" customFormat="1" ht="36.950000000000003" customHeight="1" x14ac:dyDescent="0.3">
      <c r="B76" s="28"/>
      <c r="C76" s="233" t="s">
        <v>56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30"/>
    </row>
    <row r="77" spans="2:43" s="3" customFormat="1" ht="14.45" customHeight="1" x14ac:dyDescent="0.3">
      <c r="B77" s="58"/>
      <c r="C77" s="25" t="s">
        <v>14</v>
      </c>
      <c r="D77" s="59"/>
      <c r="E77" s="59"/>
      <c r="F77" s="59"/>
      <c r="G77" s="59"/>
      <c r="H77" s="59"/>
      <c r="I77" s="59"/>
      <c r="J77" s="59"/>
      <c r="K77" s="59"/>
      <c r="L77" s="59" t="str">
        <f>K5</f>
        <v>17-037B</v>
      </c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60"/>
    </row>
    <row r="78" spans="2:43" s="4" customFormat="1" ht="36.950000000000003" customHeight="1" x14ac:dyDescent="0.3">
      <c r="B78" s="61"/>
      <c r="C78" s="62" t="s">
        <v>16</v>
      </c>
      <c r="D78" s="63"/>
      <c r="E78" s="63"/>
      <c r="F78" s="63"/>
      <c r="G78" s="63"/>
      <c r="H78" s="63"/>
      <c r="I78" s="63"/>
      <c r="J78" s="63"/>
      <c r="K78" s="63"/>
      <c r="L78" s="234" t="str">
        <f>K6</f>
        <v>Obnova komunikací C2 a C3 v k. ú. Horní Nová Ves</v>
      </c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63"/>
      <c r="AQ78" s="64"/>
    </row>
    <row r="79" spans="2:43" s="1" customFormat="1" ht="6.95" customHeight="1" x14ac:dyDescent="0.3"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30"/>
    </row>
    <row r="80" spans="2:43" s="1" customFormat="1" ht="15" x14ac:dyDescent="0.3">
      <c r="B80" s="28"/>
      <c r="C80" s="25" t="s">
        <v>19</v>
      </c>
      <c r="D80" s="29"/>
      <c r="E80" s="29"/>
      <c r="F80" s="29"/>
      <c r="G80" s="29"/>
      <c r="H80" s="29"/>
      <c r="I80" s="29"/>
      <c r="J80" s="29"/>
      <c r="K80" s="29"/>
      <c r="L80" s="65" t="str">
        <f>IF(K8="","",K8)</f>
        <v>Lázně Bělohrad</v>
      </c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5" t="s">
        <v>21</v>
      </c>
      <c r="AJ80" s="29"/>
      <c r="AK80" s="29"/>
      <c r="AL80" s="29"/>
      <c r="AM80" s="66"/>
      <c r="AN80" s="29"/>
      <c r="AO80" s="29"/>
      <c r="AP80" s="29"/>
      <c r="AQ80" s="30"/>
    </row>
    <row r="81" spans="1:76" s="1" customFormat="1" ht="6.95" customHeight="1" x14ac:dyDescent="0.3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30"/>
    </row>
    <row r="82" spans="1:76" s="1" customFormat="1" ht="15" x14ac:dyDescent="0.3">
      <c r="B82" s="28"/>
      <c r="C82" s="25" t="s">
        <v>24</v>
      </c>
      <c r="D82" s="29"/>
      <c r="E82" s="29"/>
      <c r="F82" s="29"/>
      <c r="G82" s="29"/>
      <c r="H82" s="29"/>
      <c r="I82" s="29"/>
      <c r="J82" s="29"/>
      <c r="K82" s="29"/>
      <c r="L82" s="59" t="str">
        <f>IF(E11= "","",E11)</f>
        <v>Město Lázně Bělohrad</v>
      </c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5" t="s">
        <v>32</v>
      </c>
      <c r="AJ82" s="29"/>
      <c r="AK82" s="29"/>
      <c r="AL82" s="29"/>
      <c r="AM82" s="236" t="str">
        <f>IF(E17="","",E17)</f>
        <v xml:space="preserve"> </v>
      </c>
      <c r="AN82" s="211"/>
      <c r="AO82" s="211"/>
      <c r="AP82" s="211"/>
      <c r="AQ82" s="30"/>
      <c r="AS82" s="212" t="s">
        <v>57</v>
      </c>
      <c r="AT82" s="213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76" s="1" customFormat="1" ht="15" x14ac:dyDescent="0.3">
      <c r="B83" s="28"/>
      <c r="C83" s="25" t="s">
        <v>31</v>
      </c>
      <c r="D83" s="29"/>
      <c r="E83" s="29"/>
      <c r="F83" s="29"/>
      <c r="G83" s="29"/>
      <c r="H83" s="29"/>
      <c r="I83" s="29"/>
      <c r="J83" s="29"/>
      <c r="K83" s="29"/>
      <c r="L83" s="59" t="str">
        <f>IF(E14="","",E14)</f>
        <v/>
      </c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5" t="s">
        <v>35</v>
      </c>
      <c r="AJ83" s="29"/>
      <c r="AK83" s="29"/>
      <c r="AL83" s="29"/>
      <c r="AM83" s="215" t="str">
        <f>IF(E20="","",E20)</f>
        <v/>
      </c>
      <c r="AN83" s="216"/>
      <c r="AO83" s="216"/>
      <c r="AP83" s="216"/>
      <c r="AQ83" s="30"/>
      <c r="AS83" s="214"/>
      <c r="AT83" s="211"/>
      <c r="AU83" s="29"/>
      <c r="AV83" s="29"/>
      <c r="AW83" s="29"/>
      <c r="AX83" s="29"/>
      <c r="AY83" s="29"/>
      <c r="AZ83" s="29"/>
      <c r="BA83" s="29"/>
      <c r="BB83" s="29"/>
      <c r="BC83" s="29"/>
      <c r="BD83" s="67"/>
    </row>
    <row r="84" spans="1:76" s="1" customFormat="1" ht="10.9" customHeight="1" x14ac:dyDescent="0.3"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30"/>
      <c r="AS84" s="214"/>
      <c r="AT84" s="211"/>
      <c r="AU84" s="29"/>
      <c r="AV84" s="29"/>
      <c r="AW84" s="29"/>
      <c r="AX84" s="29"/>
      <c r="AY84" s="29"/>
      <c r="AZ84" s="29"/>
      <c r="BA84" s="29"/>
      <c r="BB84" s="29"/>
      <c r="BC84" s="29"/>
      <c r="BD84" s="67"/>
    </row>
    <row r="85" spans="1:76" s="1" customFormat="1" ht="29.25" customHeight="1" x14ac:dyDescent="0.3">
      <c r="B85" s="28"/>
      <c r="C85" s="225" t="s">
        <v>58</v>
      </c>
      <c r="D85" s="226"/>
      <c r="E85" s="226"/>
      <c r="F85" s="226"/>
      <c r="G85" s="226"/>
      <c r="H85" s="68"/>
      <c r="I85" s="227" t="s">
        <v>59</v>
      </c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7" t="s">
        <v>60</v>
      </c>
      <c r="AH85" s="226"/>
      <c r="AI85" s="226"/>
      <c r="AJ85" s="226"/>
      <c r="AK85" s="226"/>
      <c r="AL85" s="226"/>
      <c r="AM85" s="226"/>
      <c r="AN85" s="227" t="s">
        <v>61</v>
      </c>
      <c r="AO85" s="226"/>
      <c r="AP85" s="228"/>
      <c r="AQ85" s="30"/>
      <c r="AS85" s="69" t="s">
        <v>62</v>
      </c>
      <c r="AT85" s="70" t="s">
        <v>63</v>
      </c>
      <c r="AU85" s="70" t="s">
        <v>64</v>
      </c>
      <c r="AV85" s="70" t="s">
        <v>65</v>
      </c>
      <c r="AW85" s="70" t="s">
        <v>66</v>
      </c>
      <c r="AX85" s="70" t="s">
        <v>67</v>
      </c>
      <c r="AY85" s="70" t="s">
        <v>68</v>
      </c>
      <c r="AZ85" s="70" t="s">
        <v>69</v>
      </c>
      <c r="BA85" s="70" t="s">
        <v>70</v>
      </c>
      <c r="BB85" s="70" t="s">
        <v>71</v>
      </c>
      <c r="BC85" s="70" t="s">
        <v>72</v>
      </c>
      <c r="BD85" s="71" t="s">
        <v>73</v>
      </c>
    </row>
    <row r="86" spans="1:76" s="1" customFormat="1" ht="10.9" customHeight="1" x14ac:dyDescent="0.3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30"/>
      <c r="AS86" s="72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76" s="4" customFormat="1" ht="32.450000000000003" customHeight="1" x14ac:dyDescent="0.3">
      <c r="B87" s="61"/>
      <c r="C87" s="73" t="s">
        <v>74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209">
        <f>ROUND(SUM(AG88:AG89),2)</f>
        <v>0</v>
      </c>
      <c r="AH87" s="209"/>
      <c r="AI87" s="209"/>
      <c r="AJ87" s="209"/>
      <c r="AK87" s="209"/>
      <c r="AL87" s="209"/>
      <c r="AM87" s="209"/>
      <c r="AN87" s="210">
        <f>SUM(AN88,AN89)</f>
        <v>0</v>
      </c>
      <c r="AO87" s="210"/>
      <c r="AP87" s="210"/>
      <c r="AQ87" s="64"/>
      <c r="AS87" s="75" t="e">
        <f>ROUND(SUM(AS88:AS89),2)</f>
        <v>#REF!</v>
      </c>
      <c r="AT87" s="76" t="e">
        <f>ROUND(SUM(AV87:AW87),2)</f>
        <v>#REF!</v>
      </c>
      <c r="AU87" s="77" t="e">
        <f>ROUND(SUM(AU88:AU89),5)</f>
        <v>#REF!</v>
      </c>
      <c r="AV87" s="76" t="e">
        <f>ROUND(AZ87*L31,2)</f>
        <v>#REF!</v>
      </c>
      <c r="AW87" s="76" t="e">
        <f>ROUND(BA87*L32,2)</f>
        <v>#REF!</v>
      </c>
      <c r="AX87" s="76" t="e">
        <f>ROUND(BB87*L31,2)</f>
        <v>#REF!</v>
      </c>
      <c r="AY87" s="76" t="e">
        <f>ROUND(BC87*L32,2)</f>
        <v>#REF!</v>
      </c>
      <c r="AZ87" s="76" t="e">
        <f>ROUND(SUM(AZ88:AZ89),2)</f>
        <v>#REF!</v>
      </c>
      <c r="BA87" s="76" t="e">
        <f>ROUND(SUM(BA88:BA89),2)</f>
        <v>#REF!</v>
      </c>
      <c r="BB87" s="76" t="e">
        <f>ROUND(SUM(BB88:BB89),2)</f>
        <v>#REF!</v>
      </c>
      <c r="BC87" s="76" t="e">
        <f>ROUND(SUM(BC88:BC89),2)</f>
        <v>#REF!</v>
      </c>
      <c r="BD87" s="78" t="e">
        <f>ROUND(SUM(BD88:BD89),2)</f>
        <v>#REF!</v>
      </c>
      <c r="BS87" s="79" t="s">
        <v>75</v>
      </c>
      <c r="BT87" s="79" t="s">
        <v>76</v>
      </c>
      <c r="BU87" s="80" t="s">
        <v>77</v>
      </c>
      <c r="BV87" s="79" t="s">
        <v>78</v>
      </c>
      <c r="BW87" s="79" t="s">
        <v>79</v>
      </c>
      <c r="BX87" s="79" t="s">
        <v>80</v>
      </c>
    </row>
    <row r="88" spans="1:76" s="5" customFormat="1" ht="22.5" customHeight="1" x14ac:dyDescent="0.3">
      <c r="A88" s="162"/>
      <c r="B88" s="81"/>
      <c r="C88" s="82"/>
      <c r="D88" s="224" t="s">
        <v>9</v>
      </c>
      <c r="E88" s="223"/>
      <c r="F88" s="223"/>
      <c r="G88" s="223"/>
      <c r="H88" s="223"/>
      <c r="I88" s="83"/>
      <c r="J88" s="224" t="s">
        <v>203</v>
      </c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2">
        <f>'1 - C2 Komunikace '!M30</f>
        <v>0</v>
      </c>
      <c r="AH88" s="223"/>
      <c r="AI88" s="223"/>
      <c r="AJ88" s="223"/>
      <c r="AK88" s="223"/>
      <c r="AL88" s="223"/>
      <c r="AM88" s="223"/>
      <c r="AN88" s="222">
        <f>AG88*1.21</f>
        <v>0</v>
      </c>
      <c r="AO88" s="223"/>
      <c r="AP88" s="223"/>
      <c r="AQ88" s="84"/>
      <c r="AS88" s="85">
        <f>'1 - C2 Komunikace '!M28</f>
        <v>0</v>
      </c>
      <c r="AT88" s="86">
        <f>ROUND(SUM(AV88:AW88),2)</f>
        <v>0</v>
      </c>
      <c r="AU88" s="87" t="e">
        <f>'1 - C2 Komunikace '!W115</f>
        <v>#REF!</v>
      </c>
      <c r="AV88" s="86">
        <f>'1 - C2 Komunikace '!M32</f>
        <v>0</v>
      </c>
      <c r="AW88" s="86">
        <f>'1 - C2 Komunikace '!M33</f>
        <v>0</v>
      </c>
      <c r="AX88" s="86">
        <f>'1 - C2 Komunikace '!M34</f>
        <v>0</v>
      </c>
      <c r="AY88" s="86">
        <f>'1 - C2 Komunikace '!M35</f>
        <v>0</v>
      </c>
      <c r="AZ88" s="86">
        <f>'1 - C2 Komunikace '!H32</f>
        <v>0</v>
      </c>
      <c r="BA88" s="86">
        <f>'1 - C2 Komunikace '!H33</f>
        <v>0</v>
      </c>
      <c r="BB88" s="86">
        <f>'1 - C2 Komunikace '!H34</f>
        <v>0</v>
      </c>
      <c r="BC88" s="86">
        <f>'1 - C2 Komunikace '!H35</f>
        <v>0</v>
      </c>
      <c r="BD88" s="88">
        <f>'1 - C2 Komunikace '!H36</f>
        <v>0</v>
      </c>
      <c r="BT88" s="89" t="s">
        <v>9</v>
      </c>
      <c r="BV88" s="89" t="s">
        <v>78</v>
      </c>
      <c r="BW88" s="89" t="s">
        <v>81</v>
      </c>
      <c r="BX88" s="89" t="s">
        <v>79</v>
      </c>
    </row>
    <row r="89" spans="1:76" s="5" customFormat="1" ht="22.5" customHeight="1" x14ac:dyDescent="0.3">
      <c r="A89" s="162"/>
      <c r="B89" s="81"/>
      <c r="C89" s="82"/>
      <c r="D89" s="224" t="s">
        <v>82</v>
      </c>
      <c r="E89" s="223"/>
      <c r="F89" s="223"/>
      <c r="G89" s="223"/>
      <c r="H89" s="223"/>
      <c r="I89" s="83"/>
      <c r="J89" s="224" t="s">
        <v>202</v>
      </c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2">
        <f>'2 - C3 Komunikace'!M30</f>
        <v>0</v>
      </c>
      <c r="AH89" s="223"/>
      <c r="AI89" s="223"/>
      <c r="AJ89" s="223"/>
      <c r="AK89" s="223"/>
      <c r="AL89" s="223"/>
      <c r="AM89" s="223"/>
      <c r="AN89" s="222">
        <f>AG89*1.21</f>
        <v>0</v>
      </c>
      <c r="AO89" s="223"/>
      <c r="AP89" s="223"/>
      <c r="AQ89" s="84"/>
      <c r="AS89" s="90" t="e">
        <f>#REF!</f>
        <v>#REF!</v>
      </c>
      <c r="AT89" s="91" t="e">
        <f>ROUND(SUM(AV89:AW89),2)</f>
        <v>#REF!</v>
      </c>
      <c r="AU89" s="92" t="e">
        <f>#REF!</f>
        <v>#REF!</v>
      </c>
      <c r="AV89" s="91" t="e">
        <f>#REF!</f>
        <v>#REF!</v>
      </c>
      <c r="AW89" s="91" t="e">
        <f>#REF!</f>
        <v>#REF!</v>
      </c>
      <c r="AX89" s="91" t="e">
        <f>#REF!</f>
        <v>#REF!</v>
      </c>
      <c r="AY89" s="91" t="e">
        <f>#REF!</f>
        <v>#REF!</v>
      </c>
      <c r="AZ89" s="91" t="e">
        <f>#REF!</f>
        <v>#REF!</v>
      </c>
      <c r="BA89" s="91" t="e">
        <f>#REF!</f>
        <v>#REF!</v>
      </c>
      <c r="BB89" s="91" t="e">
        <f>#REF!</f>
        <v>#REF!</v>
      </c>
      <c r="BC89" s="91" t="e">
        <f>#REF!</f>
        <v>#REF!</v>
      </c>
      <c r="BD89" s="93" t="e">
        <f>#REF!</f>
        <v>#REF!</v>
      </c>
      <c r="BT89" s="89" t="s">
        <v>9</v>
      </c>
      <c r="BV89" s="89" t="s">
        <v>78</v>
      </c>
      <c r="BW89" s="89" t="s">
        <v>83</v>
      </c>
      <c r="BX89" s="89" t="s">
        <v>79</v>
      </c>
    </row>
    <row r="90" spans="1:76" x14ac:dyDescent="0.3"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20"/>
    </row>
    <row r="91" spans="1:76" s="1" customFormat="1" ht="30" customHeight="1" x14ac:dyDescent="0.3">
      <c r="B91" s="28"/>
      <c r="C91" s="73" t="s">
        <v>84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10">
        <f>('1 - C2 Komunikace '!N96)+('2 - C3 Komunikace'!N97)</f>
        <v>0</v>
      </c>
      <c r="AH91" s="211"/>
      <c r="AI91" s="211"/>
      <c r="AJ91" s="211"/>
      <c r="AK91" s="211"/>
      <c r="AL91" s="211"/>
      <c r="AM91" s="211"/>
      <c r="AN91" s="210">
        <v>0</v>
      </c>
      <c r="AO91" s="211"/>
      <c r="AP91" s="211"/>
      <c r="AQ91" s="30"/>
      <c r="AS91" s="69" t="s">
        <v>85</v>
      </c>
      <c r="AT91" s="70" t="s">
        <v>86</v>
      </c>
      <c r="AU91" s="70" t="s">
        <v>40</v>
      </c>
      <c r="AV91" s="71" t="s">
        <v>63</v>
      </c>
    </row>
    <row r="92" spans="1:76" s="1" customFormat="1" ht="10.9" customHeight="1" x14ac:dyDescent="0.3"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30"/>
      <c r="AS92" s="94"/>
      <c r="AT92" s="49"/>
      <c r="AU92" s="49"/>
      <c r="AV92" s="51"/>
    </row>
    <row r="93" spans="1:76" s="1" customFormat="1" ht="30" customHeight="1" x14ac:dyDescent="0.3">
      <c r="B93" s="28"/>
      <c r="C93" s="95" t="s">
        <v>87</v>
      </c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221">
        <f>ROUND(AG87+AG91,2)</f>
        <v>0</v>
      </c>
      <c r="AH93" s="221"/>
      <c r="AI93" s="221"/>
      <c r="AJ93" s="221"/>
      <c r="AK93" s="221"/>
      <c r="AL93" s="221"/>
      <c r="AM93" s="221"/>
      <c r="AN93" s="221">
        <f>AN87+AN91</f>
        <v>0</v>
      </c>
      <c r="AO93" s="221"/>
      <c r="AP93" s="221"/>
      <c r="AQ93" s="30"/>
    </row>
    <row r="94" spans="1:76" s="1" customFormat="1" ht="6.95" customHeight="1" x14ac:dyDescent="0.3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4"/>
    </row>
  </sheetData>
  <mergeCells count="49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AG93:AM93"/>
    <mergeCell ref="AN93:AP93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R2:BE2"/>
    <mergeCell ref="AG87:AM87"/>
    <mergeCell ref="AN87:AP87"/>
    <mergeCell ref="AG91:AM91"/>
    <mergeCell ref="AN91:AP91"/>
    <mergeCell ref="AS82:AT84"/>
    <mergeCell ref="AM83:AP83"/>
    <mergeCell ref="AK26:AO26"/>
    <mergeCell ref="AK27:AO27"/>
    <mergeCell ref="AK29:AO29"/>
  </mergeCells>
  <hyperlinks>
    <hyperlink ref="K1:S1" location="C2" tooltip="Souhrnný list stavby" display="1) Souhrnný list stavby"/>
    <hyperlink ref="W1:AF1" location="C87" tooltip="Rekapitulace objektů" display="2) Rekapitulace objektů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3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7"/>
      <c r="B1" s="165"/>
      <c r="C1" s="165"/>
      <c r="D1" s="166" t="s">
        <v>1</v>
      </c>
      <c r="E1" s="165"/>
      <c r="F1" s="163" t="s">
        <v>165</v>
      </c>
      <c r="G1" s="163"/>
      <c r="H1" s="244" t="s">
        <v>166</v>
      </c>
      <c r="I1" s="244"/>
      <c r="J1" s="244"/>
      <c r="K1" s="244"/>
      <c r="L1" s="163" t="s">
        <v>167</v>
      </c>
      <c r="M1" s="165"/>
      <c r="N1" s="165"/>
      <c r="O1" s="166" t="s">
        <v>88</v>
      </c>
      <c r="P1" s="165"/>
      <c r="Q1" s="165"/>
      <c r="R1" s="165"/>
      <c r="S1" s="163" t="s">
        <v>168</v>
      </c>
      <c r="T1" s="163"/>
      <c r="U1" s="167"/>
      <c r="V1" s="167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40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07" t="s">
        <v>6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14" t="s">
        <v>81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82</v>
      </c>
    </row>
    <row r="4" spans="1:66" ht="36.950000000000003" customHeight="1" x14ac:dyDescent="0.3">
      <c r="B4" s="18"/>
      <c r="C4" s="233" t="s">
        <v>89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0"/>
      <c r="T4" s="21" t="s">
        <v>12</v>
      </c>
      <c r="AT4" s="14" t="s">
        <v>4</v>
      </c>
    </row>
    <row r="5" spans="1:66" ht="6.95" customHeight="1" x14ac:dyDescent="0.3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66" ht="25.35" customHeight="1" x14ac:dyDescent="0.3">
      <c r="B6" s="18"/>
      <c r="C6" s="19"/>
      <c r="D6" s="25" t="s">
        <v>16</v>
      </c>
      <c r="E6" s="19"/>
      <c r="F6" s="284" t="str">
        <f>'Rekapitulace stavby'!K6</f>
        <v>Obnova komunikací C2 a C3 v k. ú. Horní Nová Ves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19"/>
      <c r="R6" s="20"/>
    </row>
    <row r="7" spans="1:66" s="1" customFormat="1" ht="32.85" customHeight="1" x14ac:dyDescent="0.3">
      <c r="B7" s="28"/>
      <c r="C7" s="29"/>
      <c r="D7" s="24" t="s">
        <v>90</v>
      </c>
      <c r="E7" s="29"/>
      <c r="F7" s="242" t="s">
        <v>205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9"/>
      <c r="R7" s="30"/>
    </row>
    <row r="8" spans="1:66" s="1" customFormat="1" ht="14.45" customHeight="1" x14ac:dyDescent="0.3">
      <c r="B8" s="28"/>
      <c r="C8" s="29"/>
      <c r="D8" s="25" t="s">
        <v>17</v>
      </c>
      <c r="E8" s="29"/>
      <c r="F8" s="23" t="s">
        <v>3</v>
      </c>
      <c r="G8" s="29"/>
      <c r="H8" s="29"/>
      <c r="I8" s="29"/>
      <c r="J8" s="29"/>
      <c r="K8" s="29"/>
      <c r="L8" s="29"/>
      <c r="M8" s="25" t="s">
        <v>18</v>
      </c>
      <c r="N8" s="29"/>
      <c r="O8" s="23" t="s">
        <v>3</v>
      </c>
      <c r="P8" s="29"/>
      <c r="Q8" s="29"/>
      <c r="R8" s="30"/>
    </row>
    <row r="9" spans="1:66" s="1" customFormat="1" ht="14.45" customHeight="1" x14ac:dyDescent="0.3">
      <c r="B9" s="28"/>
      <c r="C9" s="29"/>
      <c r="D9" s="25" t="s">
        <v>19</v>
      </c>
      <c r="E9" s="29"/>
      <c r="F9" s="23" t="s">
        <v>20</v>
      </c>
      <c r="G9" s="29"/>
      <c r="H9" s="29"/>
      <c r="I9" s="29"/>
      <c r="J9" s="29"/>
      <c r="K9" s="29"/>
      <c r="L9" s="29"/>
      <c r="M9" s="25" t="s">
        <v>21</v>
      </c>
      <c r="N9" s="29"/>
      <c r="O9" s="251"/>
      <c r="P9" s="211"/>
      <c r="Q9" s="29"/>
      <c r="R9" s="30"/>
    </row>
    <row r="10" spans="1:66" s="1" customFormat="1" ht="10.9" customHeight="1" x14ac:dyDescent="0.3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</row>
    <row r="11" spans="1:66" s="1" customFormat="1" ht="14.45" customHeight="1" x14ac:dyDescent="0.3">
      <c r="B11" s="28"/>
      <c r="C11" s="29"/>
      <c r="D11" s="25" t="s">
        <v>24</v>
      </c>
      <c r="E11" s="29"/>
      <c r="F11" s="29"/>
      <c r="G11" s="29"/>
      <c r="H11" s="29"/>
      <c r="I11" s="29"/>
      <c r="J11" s="29"/>
      <c r="K11" s="29"/>
      <c r="L11" s="29"/>
      <c r="M11" s="25" t="s">
        <v>25</v>
      </c>
      <c r="N11" s="29"/>
      <c r="O11" s="241" t="str">
        <f>IF('Rekapitulace stavby'!AN10="","",'Rekapitulace stavby'!AN10)</f>
        <v>00271730</v>
      </c>
      <c r="P11" s="211"/>
      <c r="Q11" s="29"/>
      <c r="R11" s="30"/>
    </row>
    <row r="12" spans="1:66" s="1" customFormat="1" ht="18" customHeight="1" x14ac:dyDescent="0.3">
      <c r="B12" s="28"/>
      <c r="C12" s="29"/>
      <c r="D12" s="29"/>
      <c r="E12" s="23" t="str">
        <f>IF('Rekapitulace stavby'!E11="","",'Rekapitulace stavby'!E11)</f>
        <v>Město Lázně Bělohrad</v>
      </c>
      <c r="F12" s="29"/>
      <c r="G12" s="29"/>
      <c r="H12" s="29"/>
      <c r="I12" s="29"/>
      <c r="J12" s="29"/>
      <c r="K12" s="29"/>
      <c r="L12" s="29"/>
      <c r="M12" s="25" t="s">
        <v>29</v>
      </c>
      <c r="N12" s="29"/>
      <c r="O12" s="241" t="str">
        <f>IF('Rekapitulace stavby'!AN11="","",'Rekapitulace stavby'!AN11)</f>
        <v>CZ00271730</v>
      </c>
      <c r="P12" s="211"/>
      <c r="Q12" s="29"/>
      <c r="R12" s="30"/>
    </row>
    <row r="13" spans="1:66" s="1" customFormat="1" ht="6.95" customHeight="1" x14ac:dyDescent="0.3"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66" s="1" customFormat="1" ht="14.45" customHeight="1" x14ac:dyDescent="0.3">
      <c r="B14" s="28"/>
      <c r="C14" s="29"/>
      <c r="D14" s="25" t="s">
        <v>31</v>
      </c>
      <c r="E14" s="29"/>
      <c r="F14" s="29"/>
      <c r="G14" s="29"/>
      <c r="H14" s="29"/>
      <c r="I14" s="29"/>
      <c r="J14" s="29"/>
      <c r="K14" s="29"/>
      <c r="L14" s="29"/>
      <c r="M14" s="25" t="s">
        <v>25</v>
      </c>
      <c r="N14" s="29"/>
      <c r="O14" s="241"/>
      <c r="P14" s="211"/>
      <c r="Q14" s="29"/>
      <c r="R14" s="30"/>
    </row>
    <row r="15" spans="1:66" s="1" customFormat="1" ht="18" customHeight="1" x14ac:dyDescent="0.3">
      <c r="B15" s="28"/>
      <c r="C15" s="29"/>
      <c r="D15" s="29"/>
      <c r="E15" s="23"/>
      <c r="F15" s="29"/>
      <c r="G15" s="29"/>
      <c r="H15" s="29"/>
      <c r="I15" s="29"/>
      <c r="J15" s="29"/>
      <c r="K15" s="29"/>
      <c r="L15" s="29"/>
      <c r="M15" s="25" t="s">
        <v>29</v>
      </c>
      <c r="N15" s="29"/>
      <c r="O15" s="241"/>
      <c r="P15" s="211"/>
      <c r="Q15" s="29"/>
      <c r="R15" s="30"/>
    </row>
    <row r="16" spans="1:66" s="1" customFormat="1" ht="6.95" customHeight="1" x14ac:dyDescent="0.3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2:18" s="1" customFormat="1" ht="14.45" customHeight="1" x14ac:dyDescent="0.3">
      <c r="B17" s="28"/>
      <c r="C17" s="29"/>
      <c r="D17" s="25" t="s">
        <v>32</v>
      </c>
      <c r="E17" s="29"/>
      <c r="F17" s="29"/>
      <c r="G17" s="29"/>
      <c r="H17" s="29"/>
      <c r="I17" s="29"/>
      <c r="J17" s="29"/>
      <c r="K17" s="29"/>
      <c r="L17" s="29"/>
      <c r="M17" s="25" t="s">
        <v>25</v>
      </c>
      <c r="N17" s="29"/>
      <c r="O17" s="241" t="str">
        <f>IF('Rekapitulace stavby'!AN16="","",'Rekapitulace stavby'!AN16)</f>
        <v/>
      </c>
      <c r="P17" s="211"/>
      <c r="Q17" s="29"/>
      <c r="R17" s="30"/>
    </row>
    <row r="18" spans="2:18" s="1" customFormat="1" ht="18" customHeight="1" x14ac:dyDescent="0.3">
      <c r="B18" s="28"/>
      <c r="C18" s="29"/>
      <c r="D18" s="29"/>
      <c r="E18" s="23" t="str">
        <f>IF('Rekapitulace stavby'!E17="","",'Rekapitulace stavby'!E17)</f>
        <v xml:space="preserve"> </v>
      </c>
      <c r="F18" s="29"/>
      <c r="G18" s="29"/>
      <c r="H18" s="29"/>
      <c r="I18" s="29"/>
      <c r="J18" s="29"/>
      <c r="K18" s="29"/>
      <c r="L18" s="29"/>
      <c r="M18" s="25" t="s">
        <v>29</v>
      </c>
      <c r="N18" s="29"/>
      <c r="O18" s="241" t="str">
        <f>IF('Rekapitulace stavby'!AN17="","",'Rekapitulace stavby'!AN17)</f>
        <v/>
      </c>
      <c r="P18" s="211"/>
      <c r="Q18" s="29"/>
      <c r="R18" s="30"/>
    </row>
    <row r="19" spans="2:18" s="1" customFormat="1" ht="6.95" customHeight="1" x14ac:dyDescent="0.3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2:18" s="1" customFormat="1" ht="14.45" customHeight="1" x14ac:dyDescent="0.3">
      <c r="B20" s="28"/>
      <c r="C20" s="29"/>
      <c r="D20" s="25" t="s">
        <v>35</v>
      </c>
      <c r="E20" s="29"/>
      <c r="F20" s="29"/>
      <c r="G20" s="29"/>
      <c r="H20" s="29"/>
      <c r="I20" s="29"/>
      <c r="J20" s="29"/>
      <c r="K20" s="29"/>
      <c r="L20" s="29"/>
      <c r="M20" s="25" t="s">
        <v>25</v>
      </c>
      <c r="N20" s="29"/>
      <c r="O20" s="241" t="s">
        <v>3</v>
      </c>
      <c r="P20" s="211"/>
      <c r="Q20" s="29"/>
      <c r="R20" s="30"/>
    </row>
    <row r="21" spans="2:18" s="1" customFormat="1" ht="18" customHeight="1" x14ac:dyDescent="0.3">
      <c r="B21" s="28"/>
      <c r="C21" s="29"/>
      <c r="D21" s="29"/>
      <c r="E21" s="23"/>
      <c r="F21" s="29"/>
      <c r="G21" s="29"/>
      <c r="H21" s="29"/>
      <c r="I21" s="29"/>
      <c r="J21" s="29"/>
      <c r="K21" s="29"/>
      <c r="L21" s="29"/>
      <c r="M21" s="25" t="s">
        <v>29</v>
      </c>
      <c r="N21" s="29"/>
      <c r="O21" s="241" t="s">
        <v>3</v>
      </c>
      <c r="P21" s="211"/>
      <c r="Q21" s="29"/>
      <c r="R21" s="30"/>
    </row>
    <row r="22" spans="2:18" s="1" customFormat="1" ht="6.95" customHeight="1" x14ac:dyDescent="0.3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2:18" s="1" customFormat="1" ht="14.45" customHeight="1" x14ac:dyDescent="0.3">
      <c r="B23" s="28"/>
      <c r="C23" s="29"/>
      <c r="D23" s="25" t="s">
        <v>36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2:18" s="1" customFormat="1" ht="22.5" customHeight="1" x14ac:dyDescent="0.3">
      <c r="B24" s="28"/>
      <c r="C24" s="29"/>
      <c r="D24" s="29"/>
      <c r="E24" s="243" t="s">
        <v>3</v>
      </c>
      <c r="F24" s="211"/>
      <c r="G24" s="211"/>
      <c r="H24" s="211"/>
      <c r="I24" s="211"/>
      <c r="J24" s="211"/>
      <c r="K24" s="211"/>
      <c r="L24" s="211"/>
      <c r="M24" s="29"/>
      <c r="N24" s="29"/>
      <c r="O24" s="29"/>
      <c r="P24" s="29"/>
      <c r="Q24" s="29"/>
      <c r="R24" s="30"/>
    </row>
    <row r="25" spans="2:18" s="1" customFormat="1" ht="6.95" customHeight="1" x14ac:dyDescent="0.3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</row>
    <row r="26" spans="2:18" s="1" customFormat="1" ht="6.95" customHeight="1" x14ac:dyDescent="0.3">
      <c r="B26" s="28"/>
      <c r="C26" s="29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29"/>
      <c r="R26" s="30"/>
    </row>
    <row r="27" spans="2:18" s="1" customFormat="1" ht="14.45" customHeight="1" x14ac:dyDescent="0.3">
      <c r="B27" s="28"/>
      <c r="C27" s="29"/>
      <c r="D27" s="97" t="s">
        <v>91</v>
      </c>
      <c r="E27" s="29"/>
      <c r="F27" s="29"/>
      <c r="G27" s="29"/>
      <c r="H27" s="29"/>
      <c r="I27" s="29"/>
      <c r="J27" s="29"/>
      <c r="K27" s="29"/>
      <c r="L27" s="29"/>
      <c r="M27" s="217">
        <f>N88</f>
        <v>0</v>
      </c>
      <c r="N27" s="211"/>
      <c r="O27" s="211"/>
      <c r="P27" s="211"/>
      <c r="Q27" s="29"/>
      <c r="R27" s="30"/>
    </row>
    <row r="28" spans="2:18" s="1" customFormat="1" ht="14.45" customHeight="1" x14ac:dyDescent="0.3">
      <c r="B28" s="28"/>
      <c r="C28" s="29"/>
      <c r="D28" s="27" t="s">
        <v>92</v>
      </c>
      <c r="E28" s="29"/>
      <c r="F28" s="29"/>
      <c r="G28" s="29"/>
      <c r="H28" s="29"/>
      <c r="I28" s="29"/>
      <c r="J28" s="29"/>
      <c r="K28" s="29"/>
      <c r="L28" s="29"/>
      <c r="M28" s="217">
        <f>N96</f>
        <v>0</v>
      </c>
      <c r="N28" s="211"/>
      <c r="O28" s="211"/>
      <c r="P28" s="211"/>
      <c r="Q28" s="29"/>
      <c r="R28" s="30"/>
    </row>
    <row r="29" spans="2:18" s="1" customFormat="1" ht="6.95" customHeigh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</row>
    <row r="30" spans="2:18" s="1" customFormat="1" ht="25.35" customHeight="1" x14ac:dyDescent="0.3">
      <c r="B30" s="28"/>
      <c r="C30" s="29"/>
      <c r="D30" s="98" t="s">
        <v>39</v>
      </c>
      <c r="E30" s="29"/>
      <c r="F30" s="29"/>
      <c r="G30" s="29"/>
      <c r="H30" s="29"/>
      <c r="I30" s="29"/>
      <c r="J30" s="29"/>
      <c r="K30" s="29"/>
      <c r="L30" s="29"/>
      <c r="M30" s="288">
        <f>ROUND(M27+M28,2)</f>
        <v>0</v>
      </c>
      <c r="N30" s="211"/>
      <c r="O30" s="211"/>
      <c r="P30" s="211"/>
      <c r="Q30" s="29"/>
      <c r="R30" s="30"/>
    </row>
    <row r="31" spans="2:18" s="1" customFormat="1" ht="6.95" customHeight="1" x14ac:dyDescent="0.3">
      <c r="B31" s="28"/>
      <c r="C31" s="29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29"/>
      <c r="R31" s="30"/>
    </row>
    <row r="32" spans="2:18" s="1" customFormat="1" ht="14.45" customHeight="1" x14ac:dyDescent="0.3">
      <c r="B32" s="28"/>
      <c r="C32" s="29"/>
      <c r="D32" s="35" t="s">
        <v>40</v>
      </c>
      <c r="E32" s="35" t="s">
        <v>41</v>
      </c>
      <c r="F32" s="36">
        <v>0.21</v>
      </c>
      <c r="G32" s="99" t="s">
        <v>42</v>
      </c>
      <c r="H32" s="286">
        <f>M30</f>
        <v>0</v>
      </c>
      <c r="I32" s="211"/>
      <c r="J32" s="211"/>
      <c r="K32" s="29"/>
      <c r="L32" s="29"/>
      <c r="M32" s="286">
        <f>H32*1.21</f>
        <v>0</v>
      </c>
      <c r="N32" s="211"/>
      <c r="O32" s="211"/>
      <c r="P32" s="211"/>
      <c r="Q32" s="29"/>
      <c r="R32" s="30"/>
    </row>
    <row r="33" spans="2:18" s="1" customFormat="1" ht="14.45" customHeight="1" x14ac:dyDescent="0.3">
      <c r="B33" s="28"/>
      <c r="C33" s="29"/>
      <c r="D33" s="29"/>
      <c r="E33" s="35" t="s">
        <v>43</v>
      </c>
      <c r="F33" s="36">
        <v>0.15</v>
      </c>
      <c r="G33" s="99" t="s">
        <v>42</v>
      </c>
      <c r="H33" s="286">
        <f>ROUND((SUM(BF96:BF97)+SUM(BF115:BF146)), 2)</f>
        <v>0</v>
      </c>
      <c r="I33" s="211"/>
      <c r="J33" s="211"/>
      <c r="K33" s="29"/>
      <c r="L33" s="29"/>
      <c r="M33" s="286">
        <f>ROUND(ROUND((SUM(BF96:BF97)+SUM(BF115:BF146)), 2)*F33, 2)</f>
        <v>0</v>
      </c>
      <c r="N33" s="211"/>
      <c r="O33" s="211"/>
      <c r="P33" s="211"/>
      <c r="Q33" s="29"/>
      <c r="R33" s="30"/>
    </row>
    <row r="34" spans="2:18" s="1" customFormat="1" ht="14.45" hidden="1" customHeight="1" x14ac:dyDescent="0.3">
      <c r="B34" s="28"/>
      <c r="C34" s="29"/>
      <c r="D34" s="29"/>
      <c r="E34" s="35" t="s">
        <v>44</v>
      </c>
      <c r="F34" s="36">
        <v>0.21</v>
      </c>
      <c r="G34" s="99" t="s">
        <v>42</v>
      </c>
      <c r="H34" s="286">
        <f>ROUND((SUM(BG96:BG97)+SUM(BG115:BG146)), 2)</f>
        <v>0</v>
      </c>
      <c r="I34" s="211"/>
      <c r="J34" s="211"/>
      <c r="K34" s="29"/>
      <c r="L34" s="29"/>
      <c r="M34" s="286">
        <v>0</v>
      </c>
      <c r="N34" s="211"/>
      <c r="O34" s="211"/>
      <c r="P34" s="211"/>
      <c r="Q34" s="29"/>
      <c r="R34" s="30"/>
    </row>
    <row r="35" spans="2:18" s="1" customFormat="1" ht="14.45" hidden="1" customHeight="1" x14ac:dyDescent="0.3">
      <c r="B35" s="28"/>
      <c r="C35" s="29"/>
      <c r="D35" s="29"/>
      <c r="E35" s="35" t="s">
        <v>45</v>
      </c>
      <c r="F35" s="36">
        <v>0.15</v>
      </c>
      <c r="G35" s="99" t="s">
        <v>42</v>
      </c>
      <c r="H35" s="286">
        <f>ROUND((SUM(BH96:BH97)+SUM(BH115:BH146)), 2)</f>
        <v>0</v>
      </c>
      <c r="I35" s="211"/>
      <c r="J35" s="211"/>
      <c r="K35" s="29"/>
      <c r="L35" s="29"/>
      <c r="M35" s="286">
        <v>0</v>
      </c>
      <c r="N35" s="211"/>
      <c r="O35" s="211"/>
      <c r="P35" s="211"/>
      <c r="Q35" s="29"/>
      <c r="R35" s="30"/>
    </row>
    <row r="36" spans="2:18" s="1" customFormat="1" ht="14.45" hidden="1" customHeight="1" x14ac:dyDescent="0.3">
      <c r="B36" s="28"/>
      <c r="C36" s="29"/>
      <c r="D36" s="29"/>
      <c r="E36" s="35" t="s">
        <v>46</v>
      </c>
      <c r="F36" s="36">
        <v>0</v>
      </c>
      <c r="G36" s="99" t="s">
        <v>42</v>
      </c>
      <c r="H36" s="286">
        <f>ROUND((SUM(BI96:BI97)+SUM(BI115:BI146)), 2)</f>
        <v>0</v>
      </c>
      <c r="I36" s="211"/>
      <c r="J36" s="211"/>
      <c r="K36" s="29"/>
      <c r="L36" s="29"/>
      <c r="M36" s="286">
        <v>0</v>
      </c>
      <c r="N36" s="211"/>
      <c r="O36" s="211"/>
      <c r="P36" s="211"/>
      <c r="Q36" s="29"/>
      <c r="R36" s="30"/>
    </row>
    <row r="37" spans="2:18" s="1" customFormat="1" ht="6.95" customHeight="1" x14ac:dyDescent="0.3"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0"/>
    </row>
    <row r="38" spans="2:18" s="1" customFormat="1" ht="25.35" customHeight="1" x14ac:dyDescent="0.3">
      <c r="B38" s="28"/>
      <c r="C38" s="96"/>
      <c r="D38" s="100" t="s">
        <v>47</v>
      </c>
      <c r="E38" s="68"/>
      <c r="F38" s="68"/>
      <c r="G38" s="101" t="s">
        <v>48</v>
      </c>
      <c r="H38" s="102" t="s">
        <v>49</v>
      </c>
      <c r="I38" s="68"/>
      <c r="J38" s="68"/>
      <c r="K38" s="68"/>
      <c r="L38" s="287">
        <f>M32</f>
        <v>0</v>
      </c>
      <c r="M38" s="226"/>
      <c r="N38" s="226"/>
      <c r="O38" s="226"/>
      <c r="P38" s="228"/>
      <c r="Q38" s="96"/>
      <c r="R38" s="30"/>
    </row>
    <row r="39" spans="2:18" s="1" customFormat="1" ht="14.45" customHeight="1" x14ac:dyDescent="0.3"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2:18" s="1" customFormat="1" ht="14.45" customHeight="1" x14ac:dyDescent="0.3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2:18" x14ac:dyDescent="0.3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2:18" x14ac:dyDescent="0.3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2:18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2:18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2:18" x14ac:dyDescent="0.3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2:18" x14ac:dyDescent="0.3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2:18" x14ac:dyDescent="0.3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2:18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2:18" s="1" customFormat="1" ht="15" x14ac:dyDescent="0.3">
      <c r="B50" s="28"/>
      <c r="C50" s="29"/>
      <c r="D50" s="43" t="s">
        <v>50</v>
      </c>
      <c r="E50" s="44"/>
      <c r="F50" s="44"/>
      <c r="G50" s="44"/>
      <c r="H50" s="45"/>
      <c r="I50" s="29"/>
      <c r="J50" s="43" t="s">
        <v>51</v>
      </c>
      <c r="K50" s="44"/>
      <c r="L50" s="44"/>
      <c r="M50" s="44"/>
      <c r="N50" s="44"/>
      <c r="O50" s="44"/>
      <c r="P50" s="45"/>
      <c r="Q50" s="29"/>
      <c r="R50" s="30"/>
    </row>
    <row r="51" spans="2:18" x14ac:dyDescent="0.3">
      <c r="B51" s="18"/>
      <c r="C51" s="19"/>
      <c r="D51" s="46"/>
      <c r="E51" s="19"/>
      <c r="F51" s="19"/>
      <c r="G51" s="19"/>
      <c r="H51" s="47"/>
      <c r="I51" s="19"/>
      <c r="J51" s="46"/>
      <c r="K51" s="19"/>
      <c r="L51" s="19"/>
      <c r="M51" s="19"/>
      <c r="N51" s="19"/>
      <c r="O51" s="19"/>
      <c r="P51" s="47"/>
      <c r="Q51" s="19"/>
      <c r="R51" s="20"/>
    </row>
    <row r="52" spans="2:18" x14ac:dyDescent="0.3">
      <c r="B52" s="18"/>
      <c r="C52" s="19"/>
      <c r="D52" s="46"/>
      <c r="E52" s="19"/>
      <c r="F52" s="19"/>
      <c r="G52" s="19"/>
      <c r="H52" s="47"/>
      <c r="I52" s="19"/>
      <c r="J52" s="46"/>
      <c r="K52" s="19"/>
      <c r="L52" s="19"/>
      <c r="M52" s="19"/>
      <c r="N52" s="19"/>
      <c r="O52" s="19"/>
      <c r="P52" s="47"/>
      <c r="Q52" s="19"/>
      <c r="R52" s="20"/>
    </row>
    <row r="53" spans="2:18" x14ac:dyDescent="0.3">
      <c r="B53" s="18"/>
      <c r="C53" s="19"/>
      <c r="D53" s="46"/>
      <c r="E53" s="19"/>
      <c r="F53" s="19"/>
      <c r="G53" s="19"/>
      <c r="H53" s="47"/>
      <c r="I53" s="19"/>
      <c r="J53" s="46"/>
      <c r="K53" s="19"/>
      <c r="L53" s="19"/>
      <c r="M53" s="19"/>
      <c r="N53" s="19"/>
      <c r="O53" s="19"/>
      <c r="P53" s="47"/>
      <c r="Q53" s="19"/>
      <c r="R53" s="20"/>
    </row>
    <row r="54" spans="2:18" x14ac:dyDescent="0.3">
      <c r="B54" s="18"/>
      <c r="C54" s="19"/>
      <c r="D54" s="46"/>
      <c r="E54" s="19"/>
      <c r="F54" s="19"/>
      <c r="G54" s="19"/>
      <c r="H54" s="47"/>
      <c r="I54" s="19"/>
      <c r="J54" s="46"/>
      <c r="K54" s="19"/>
      <c r="L54" s="19"/>
      <c r="M54" s="19"/>
      <c r="N54" s="19"/>
      <c r="O54" s="19"/>
      <c r="P54" s="47"/>
      <c r="Q54" s="19"/>
      <c r="R54" s="20"/>
    </row>
    <row r="55" spans="2:18" x14ac:dyDescent="0.3">
      <c r="B55" s="18"/>
      <c r="C55" s="19"/>
      <c r="D55" s="46"/>
      <c r="E55" s="19"/>
      <c r="F55" s="19"/>
      <c r="G55" s="19"/>
      <c r="H55" s="47"/>
      <c r="I55" s="19"/>
      <c r="J55" s="46"/>
      <c r="K55" s="19"/>
      <c r="L55" s="19"/>
      <c r="M55" s="19"/>
      <c r="N55" s="19"/>
      <c r="O55" s="19"/>
      <c r="P55" s="47"/>
      <c r="Q55" s="19"/>
      <c r="R55" s="20"/>
    </row>
    <row r="56" spans="2:18" x14ac:dyDescent="0.3">
      <c r="B56" s="18"/>
      <c r="C56" s="19"/>
      <c r="D56" s="46"/>
      <c r="E56" s="19"/>
      <c r="F56" s="19"/>
      <c r="G56" s="19"/>
      <c r="H56" s="47"/>
      <c r="I56" s="19"/>
      <c r="J56" s="46"/>
      <c r="K56" s="19"/>
      <c r="L56" s="19"/>
      <c r="M56" s="19"/>
      <c r="N56" s="19"/>
      <c r="O56" s="19"/>
      <c r="P56" s="47"/>
      <c r="Q56" s="19"/>
      <c r="R56" s="20"/>
    </row>
    <row r="57" spans="2:18" x14ac:dyDescent="0.3">
      <c r="B57" s="18"/>
      <c r="C57" s="19"/>
      <c r="D57" s="46"/>
      <c r="E57" s="19"/>
      <c r="F57" s="19"/>
      <c r="G57" s="19"/>
      <c r="H57" s="47"/>
      <c r="I57" s="19"/>
      <c r="J57" s="46"/>
      <c r="K57" s="19"/>
      <c r="L57" s="19"/>
      <c r="M57" s="19"/>
      <c r="N57" s="19"/>
      <c r="O57" s="19"/>
      <c r="P57" s="47"/>
      <c r="Q57" s="19"/>
      <c r="R57" s="20"/>
    </row>
    <row r="58" spans="2:18" x14ac:dyDescent="0.3">
      <c r="B58" s="18"/>
      <c r="C58" s="19"/>
      <c r="D58" s="46"/>
      <c r="E58" s="19"/>
      <c r="F58" s="19"/>
      <c r="G58" s="19"/>
      <c r="H58" s="47"/>
      <c r="I58" s="19"/>
      <c r="J58" s="46"/>
      <c r="K58" s="19"/>
      <c r="L58" s="19"/>
      <c r="M58" s="19"/>
      <c r="N58" s="19"/>
      <c r="O58" s="19"/>
      <c r="P58" s="47"/>
      <c r="Q58" s="19"/>
      <c r="R58" s="20"/>
    </row>
    <row r="59" spans="2:18" s="1" customFormat="1" ht="15" x14ac:dyDescent="0.3">
      <c r="B59" s="28"/>
      <c r="C59" s="29"/>
      <c r="D59" s="48" t="s">
        <v>52</v>
      </c>
      <c r="E59" s="49"/>
      <c r="F59" s="49"/>
      <c r="G59" s="50" t="s">
        <v>53</v>
      </c>
      <c r="H59" s="51"/>
      <c r="I59" s="29"/>
      <c r="J59" s="48" t="s">
        <v>52</v>
      </c>
      <c r="K59" s="49"/>
      <c r="L59" s="49"/>
      <c r="M59" s="49"/>
      <c r="N59" s="50" t="s">
        <v>53</v>
      </c>
      <c r="O59" s="49"/>
      <c r="P59" s="51"/>
      <c r="Q59" s="29"/>
      <c r="R59" s="30"/>
    </row>
    <row r="60" spans="2:18" x14ac:dyDescent="0.3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2:18" s="1" customFormat="1" ht="15" x14ac:dyDescent="0.3">
      <c r="B61" s="28"/>
      <c r="C61" s="29"/>
      <c r="D61" s="43" t="s">
        <v>54</v>
      </c>
      <c r="E61" s="44"/>
      <c r="F61" s="44"/>
      <c r="G61" s="44"/>
      <c r="H61" s="45"/>
      <c r="I61" s="29"/>
      <c r="J61" s="43" t="s">
        <v>55</v>
      </c>
      <c r="K61" s="44"/>
      <c r="L61" s="44"/>
      <c r="M61" s="44"/>
      <c r="N61" s="44"/>
      <c r="O61" s="44"/>
      <c r="P61" s="45"/>
      <c r="Q61" s="29"/>
      <c r="R61" s="30"/>
    </row>
    <row r="62" spans="2:18" x14ac:dyDescent="0.3">
      <c r="B62" s="18"/>
      <c r="C62" s="19"/>
      <c r="D62" s="46"/>
      <c r="E62" s="19"/>
      <c r="F62" s="19"/>
      <c r="G62" s="19"/>
      <c r="H62" s="47"/>
      <c r="I62" s="19"/>
      <c r="J62" s="46"/>
      <c r="K62" s="19"/>
      <c r="L62" s="19"/>
      <c r="M62" s="19"/>
      <c r="N62" s="19"/>
      <c r="O62" s="19"/>
      <c r="P62" s="47"/>
      <c r="Q62" s="19"/>
      <c r="R62" s="20"/>
    </row>
    <row r="63" spans="2:18" x14ac:dyDescent="0.3">
      <c r="B63" s="18"/>
      <c r="C63" s="19"/>
      <c r="D63" s="46"/>
      <c r="E63" s="19"/>
      <c r="F63" s="19"/>
      <c r="G63" s="19"/>
      <c r="H63" s="47"/>
      <c r="I63" s="19"/>
      <c r="J63" s="46"/>
      <c r="K63" s="19"/>
      <c r="L63" s="19"/>
      <c r="M63" s="19"/>
      <c r="N63" s="19"/>
      <c r="O63" s="19"/>
      <c r="P63" s="47"/>
      <c r="Q63" s="19"/>
      <c r="R63" s="20"/>
    </row>
    <row r="64" spans="2:18" x14ac:dyDescent="0.3">
      <c r="B64" s="18"/>
      <c r="C64" s="19"/>
      <c r="D64" s="46"/>
      <c r="E64" s="19"/>
      <c r="F64" s="19"/>
      <c r="G64" s="19"/>
      <c r="H64" s="47"/>
      <c r="I64" s="19"/>
      <c r="J64" s="46"/>
      <c r="K64" s="19"/>
      <c r="L64" s="19"/>
      <c r="M64" s="19"/>
      <c r="N64" s="19"/>
      <c r="O64" s="19"/>
      <c r="P64" s="47"/>
      <c r="Q64" s="19"/>
      <c r="R64" s="20"/>
    </row>
    <row r="65" spans="2:18" x14ac:dyDescent="0.3">
      <c r="B65" s="18"/>
      <c r="C65" s="19"/>
      <c r="D65" s="46"/>
      <c r="E65" s="19"/>
      <c r="F65" s="19"/>
      <c r="G65" s="19"/>
      <c r="H65" s="47"/>
      <c r="I65" s="19"/>
      <c r="J65" s="46"/>
      <c r="K65" s="19"/>
      <c r="L65" s="19"/>
      <c r="M65" s="19"/>
      <c r="N65" s="19"/>
      <c r="O65" s="19"/>
      <c r="P65" s="47"/>
      <c r="Q65" s="19"/>
      <c r="R65" s="20"/>
    </row>
    <row r="66" spans="2:18" x14ac:dyDescent="0.3">
      <c r="B66" s="18"/>
      <c r="C66" s="19"/>
      <c r="D66" s="46"/>
      <c r="E66" s="19"/>
      <c r="F66" s="19"/>
      <c r="G66" s="19"/>
      <c r="H66" s="47"/>
      <c r="I66" s="19"/>
      <c r="J66" s="46"/>
      <c r="K66" s="19"/>
      <c r="L66" s="19"/>
      <c r="M66" s="19"/>
      <c r="N66" s="19"/>
      <c r="O66" s="19"/>
      <c r="P66" s="47"/>
      <c r="Q66" s="19"/>
      <c r="R66" s="20"/>
    </row>
    <row r="67" spans="2:18" x14ac:dyDescent="0.3">
      <c r="B67" s="18"/>
      <c r="C67" s="19"/>
      <c r="D67" s="46"/>
      <c r="E67" s="19"/>
      <c r="F67" s="19"/>
      <c r="G67" s="19"/>
      <c r="H67" s="47"/>
      <c r="I67" s="19"/>
      <c r="J67" s="46"/>
      <c r="K67" s="19"/>
      <c r="L67" s="19"/>
      <c r="M67" s="19"/>
      <c r="N67" s="19"/>
      <c r="O67" s="19"/>
      <c r="P67" s="47"/>
      <c r="Q67" s="19"/>
      <c r="R67" s="20"/>
    </row>
    <row r="68" spans="2:18" x14ac:dyDescent="0.3">
      <c r="B68" s="18"/>
      <c r="C68" s="19"/>
      <c r="D68" s="46"/>
      <c r="E68" s="19"/>
      <c r="F68" s="19"/>
      <c r="G68" s="19"/>
      <c r="H68" s="47"/>
      <c r="I68" s="19"/>
      <c r="J68" s="46"/>
      <c r="K68" s="19"/>
      <c r="L68" s="19"/>
      <c r="M68" s="19"/>
      <c r="N68" s="19"/>
      <c r="O68" s="19"/>
      <c r="P68" s="47"/>
      <c r="Q68" s="19"/>
      <c r="R68" s="20"/>
    </row>
    <row r="69" spans="2:18" x14ac:dyDescent="0.3">
      <c r="B69" s="18"/>
      <c r="C69" s="19"/>
      <c r="D69" s="46"/>
      <c r="E69" s="19"/>
      <c r="F69" s="19"/>
      <c r="G69" s="19"/>
      <c r="H69" s="47"/>
      <c r="I69" s="19"/>
      <c r="J69" s="46"/>
      <c r="K69" s="19"/>
      <c r="L69" s="19"/>
      <c r="M69" s="19"/>
      <c r="N69" s="19"/>
      <c r="O69" s="19"/>
      <c r="P69" s="47"/>
      <c r="Q69" s="19"/>
      <c r="R69" s="20"/>
    </row>
    <row r="70" spans="2:18" s="1" customFormat="1" ht="15" x14ac:dyDescent="0.3">
      <c r="B70" s="28"/>
      <c r="C70" s="29"/>
      <c r="D70" s="48" t="s">
        <v>52</v>
      </c>
      <c r="E70" s="49"/>
      <c r="F70" s="49"/>
      <c r="G70" s="50" t="s">
        <v>53</v>
      </c>
      <c r="H70" s="51"/>
      <c r="I70" s="29"/>
      <c r="J70" s="48" t="s">
        <v>52</v>
      </c>
      <c r="K70" s="49"/>
      <c r="L70" s="49"/>
      <c r="M70" s="49"/>
      <c r="N70" s="50" t="s">
        <v>53</v>
      </c>
      <c r="O70" s="49"/>
      <c r="P70" s="51"/>
      <c r="Q70" s="29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33" t="s">
        <v>93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30"/>
    </row>
    <row r="77" spans="2:18" s="1" customFormat="1" ht="6.95" customHeight="1" x14ac:dyDescent="0.3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0"/>
    </row>
    <row r="78" spans="2:18" s="1" customFormat="1" ht="30" customHeight="1" x14ac:dyDescent="0.3">
      <c r="B78" s="28"/>
      <c r="C78" s="25" t="s">
        <v>16</v>
      </c>
      <c r="D78" s="29"/>
      <c r="E78" s="29"/>
      <c r="F78" s="284" t="str">
        <f>F6</f>
        <v>Obnova komunikací C2 a C3 v k. ú. Horní Nová Ves</v>
      </c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9"/>
      <c r="R78" s="30"/>
    </row>
    <row r="79" spans="2:18" s="1" customFormat="1" ht="36.950000000000003" customHeight="1" x14ac:dyDescent="0.3">
      <c r="B79" s="28"/>
      <c r="C79" s="62" t="s">
        <v>90</v>
      </c>
      <c r="D79" s="29"/>
      <c r="E79" s="29"/>
      <c r="F79" s="234" t="str">
        <f>F7</f>
        <v xml:space="preserve">1 - C2 Komunikace </v>
      </c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9"/>
      <c r="R79" s="30"/>
    </row>
    <row r="80" spans="2:18" s="1" customFormat="1" ht="6.95" customHeight="1" x14ac:dyDescent="0.3"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30"/>
    </row>
    <row r="81" spans="2:47" s="1" customFormat="1" ht="18" customHeight="1" x14ac:dyDescent="0.3">
      <c r="B81" s="28"/>
      <c r="C81" s="25" t="s">
        <v>19</v>
      </c>
      <c r="D81" s="29"/>
      <c r="E81" s="29"/>
      <c r="F81" s="23" t="str">
        <f>F9</f>
        <v>Lázně Bělohrad</v>
      </c>
      <c r="G81" s="29"/>
      <c r="H81" s="29"/>
      <c r="I81" s="29"/>
      <c r="J81" s="29"/>
      <c r="K81" s="25" t="s">
        <v>21</v>
      </c>
      <c r="L81" s="29"/>
      <c r="M81" s="251" t="str">
        <f>IF(O9="","",O9)</f>
        <v/>
      </c>
      <c r="N81" s="211"/>
      <c r="O81" s="211"/>
      <c r="P81" s="211"/>
      <c r="Q81" s="29"/>
      <c r="R81" s="30"/>
    </row>
    <row r="82" spans="2:47" s="1" customFormat="1" ht="6.95" customHeight="1" x14ac:dyDescent="0.3"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30"/>
    </row>
    <row r="83" spans="2:47" s="1" customFormat="1" ht="15" x14ac:dyDescent="0.3">
      <c r="B83" s="28"/>
      <c r="C83" s="25" t="s">
        <v>24</v>
      </c>
      <c r="D83" s="29"/>
      <c r="E83" s="29"/>
      <c r="F83" s="23" t="str">
        <f>E12</f>
        <v>Město Lázně Bělohrad</v>
      </c>
      <c r="G83" s="29"/>
      <c r="H83" s="29"/>
      <c r="I83" s="29"/>
      <c r="J83" s="29"/>
      <c r="K83" s="25" t="s">
        <v>32</v>
      </c>
      <c r="L83" s="29"/>
      <c r="M83" s="241" t="str">
        <f>E18</f>
        <v xml:space="preserve"> </v>
      </c>
      <c r="N83" s="211"/>
      <c r="O83" s="211"/>
      <c r="P83" s="211"/>
      <c r="Q83" s="211"/>
      <c r="R83" s="30"/>
    </row>
    <row r="84" spans="2:47" s="1" customFormat="1" ht="14.45" customHeight="1" x14ac:dyDescent="0.3">
      <c r="B84" s="28"/>
      <c r="C84" s="25" t="s">
        <v>31</v>
      </c>
      <c r="D84" s="29"/>
      <c r="E84" s="29"/>
      <c r="F84" s="23" t="str">
        <f>IF(E15="","",E15)</f>
        <v/>
      </c>
      <c r="G84" s="29"/>
      <c r="H84" s="29"/>
      <c r="I84" s="29"/>
      <c r="J84" s="29"/>
      <c r="K84" s="25" t="s">
        <v>35</v>
      </c>
      <c r="L84" s="29"/>
      <c r="M84" s="241"/>
      <c r="N84" s="211"/>
      <c r="O84" s="211"/>
      <c r="P84" s="211"/>
      <c r="Q84" s="211"/>
      <c r="R84" s="30"/>
    </row>
    <row r="85" spans="2:47" s="1" customFormat="1" ht="10.35" customHeight="1" x14ac:dyDescent="0.3"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0"/>
    </row>
    <row r="86" spans="2:47" s="1" customFormat="1" ht="29.25" customHeight="1" x14ac:dyDescent="0.3">
      <c r="B86" s="28"/>
      <c r="C86" s="285" t="s">
        <v>94</v>
      </c>
      <c r="D86" s="258"/>
      <c r="E86" s="258"/>
      <c r="F86" s="258"/>
      <c r="G86" s="258"/>
      <c r="H86" s="96"/>
      <c r="I86" s="96"/>
      <c r="J86" s="96"/>
      <c r="K86" s="96"/>
      <c r="L86" s="96"/>
      <c r="M86" s="96"/>
      <c r="N86" s="285" t="s">
        <v>95</v>
      </c>
      <c r="O86" s="211"/>
      <c r="P86" s="211"/>
      <c r="Q86" s="211"/>
      <c r="R86" s="30"/>
    </row>
    <row r="87" spans="2:47" s="1" customFormat="1" ht="10.35" customHeight="1" x14ac:dyDescent="0.3"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0"/>
    </row>
    <row r="88" spans="2:47" s="1" customFormat="1" ht="29.25" customHeight="1" x14ac:dyDescent="0.3">
      <c r="B88" s="28"/>
      <c r="C88" s="103" t="s">
        <v>96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10">
        <f>N115</f>
        <v>0</v>
      </c>
      <c r="O88" s="211"/>
      <c r="P88" s="211"/>
      <c r="Q88" s="211"/>
      <c r="R88" s="30"/>
      <c r="AU88" s="14" t="s">
        <v>97</v>
      </c>
    </row>
    <row r="89" spans="2:47" s="6" customFormat="1" ht="24.95" customHeight="1" x14ac:dyDescent="0.3">
      <c r="B89" s="104"/>
      <c r="C89" s="105"/>
      <c r="D89" s="106" t="s">
        <v>98</v>
      </c>
      <c r="E89" s="105"/>
      <c r="F89" s="105"/>
      <c r="G89" s="105"/>
      <c r="H89" s="105"/>
      <c r="I89" s="105"/>
      <c r="J89" s="105"/>
      <c r="K89" s="105"/>
      <c r="L89" s="105"/>
      <c r="M89" s="105"/>
      <c r="N89" s="248">
        <f>N116</f>
        <v>0</v>
      </c>
      <c r="O89" s="278"/>
      <c r="P89" s="278"/>
      <c r="Q89" s="278"/>
      <c r="R89" s="107"/>
    </row>
    <row r="90" spans="2:47" s="7" customFormat="1" ht="19.899999999999999" customHeight="1" x14ac:dyDescent="0.3">
      <c r="B90" s="108"/>
      <c r="C90" s="109"/>
      <c r="D90" s="110" t="s">
        <v>99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79">
        <f>N117</f>
        <v>0</v>
      </c>
      <c r="O90" s="280"/>
      <c r="P90" s="280"/>
      <c r="Q90" s="280"/>
      <c r="R90" s="111"/>
    </row>
    <row r="91" spans="2:47" s="7" customFormat="1" ht="19.899999999999999" customHeight="1" x14ac:dyDescent="0.3">
      <c r="B91" s="108"/>
      <c r="C91" s="109"/>
      <c r="D91" s="110" t="s">
        <v>100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79">
        <f>N119</f>
        <v>0</v>
      </c>
      <c r="O91" s="280"/>
      <c r="P91" s="280"/>
      <c r="Q91" s="280"/>
      <c r="R91" s="111"/>
    </row>
    <row r="92" spans="2:47" s="7" customFormat="1" ht="19.899999999999999" customHeight="1" x14ac:dyDescent="0.3">
      <c r="B92" s="108"/>
      <c r="C92" s="109"/>
      <c r="D92" s="110" t="s">
        <v>101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79">
        <f>N125</f>
        <v>0</v>
      </c>
      <c r="O92" s="280"/>
      <c r="P92" s="280"/>
      <c r="Q92" s="280"/>
      <c r="R92" s="111"/>
    </row>
    <row r="93" spans="2:47" s="7" customFormat="1" ht="19.899999999999999" customHeight="1" x14ac:dyDescent="0.3">
      <c r="B93" s="108"/>
      <c r="C93" s="109"/>
      <c r="D93" s="110" t="s">
        <v>102</v>
      </c>
      <c r="E93" s="109"/>
      <c r="F93" s="109"/>
      <c r="G93" s="109"/>
      <c r="H93" s="109"/>
      <c r="I93" s="109"/>
      <c r="J93" s="109"/>
      <c r="K93" s="109"/>
      <c r="L93" s="109"/>
      <c r="M93" s="109"/>
      <c r="N93" s="279">
        <f>N132</f>
        <v>0</v>
      </c>
      <c r="O93" s="280"/>
      <c r="P93" s="280"/>
      <c r="Q93" s="280"/>
      <c r="R93" s="111"/>
    </row>
    <row r="94" spans="2:47" s="1" customFormat="1" ht="21.75" customHeight="1" x14ac:dyDescent="0.3">
      <c r="B94" s="28"/>
      <c r="C94" s="29"/>
      <c r="D94" s="206" t="s">
        <v>229</v>
      </c>
      <c r="E94" s="29"/>
      <c r="F94" s="29"/>
      <c r="G94" s="29"/>
      <c r="H94" s="29"/>
      <c r="I94" s="29"/>
      <c r="J94" s="29"/>
      <c r="K94" s="29"/>
      <c r="L94" s="29"/>
      <c r="M94" s="29"/>
      <c r="N94" s="279">
        <f>N136</f>
        <v>0</v>
      </c>
      <c r="O94" s="280"/>
      <c r="P94" s="280"/>
      <c r="Q94" s="280"/>
      <c r="R94" s="30"/>
    </row>
    <row r="95" spans="2:47" s="1" customFormat="1" ht="21.75" customHeight="1" x14ac:dyDescent="0.3">
      <c r="B95" s="28"/>
      <c r="C95" s="175"/>
      <c r="D95" s="206" t="s">
        <v>230</v>
      </c>
      <c r="E95" s="175"/>
      <c r="F95" s="175"/>
      <c r="G95" s="175"/>
      <c r="H95" s="175"/>
      <c r="I95" s="175"/>
      <c r="J95" s="175"/>
      <c r="K95" s="175"/>
      <c r="L95" s="175"/>
      <c r="M95" s="175"/>
      <c r="N95" s="279">
        <f>N140</f>
        <v>0</v>
      </c>
      <c r="O95" s="280"/>
      <c r="P95" s="280"/>
      <c r="Q95" s="280"/>
      <c r="R95" s="30"/>
    </row>
    <row r="96" spans="2:47" s="1" customFormat="1" ht="29.25" customHeight="1" x14ac:dyDescent="0.3">
      <c r="B96" s="28"/>
      <c r="C96" s="103" t="s">
        <v>103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57">
        <v>0</v>
      </c>
      <c r="O96" s="211"/>
      <c r="P96" s="211"/>
      <c r="Q96" s="211"/>
      <c r="R96" s="30"/>
      <c r="T96" s="112"/>
      <c r="U96" s="113" t="s">
        <v>40</v>
      </c>
    </row>
    <row r="97" spans="2:18" s="1" customFormat="1" ht="18" customHeight="1" x14ac:dyDescent="0.3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/>
    </row>
    <row r="98" spans="2:18" s="1" customFormat="1" ht="29.25" customHeight="1" x14ac:dyDescent="0.3">
      <c r="B98" s="28"/>
      <c r="C98" s="95" t="s">
        <v>87</v>
      </c>
      <c r="D98" s="96"/>
      <c r="E98" s="96"/>
      <c r="F98" s="96"/>
      <c r="G98" s="96"/>
      <c r="H98" s="96"/>
      <c r="I98" s="96"/>
      <c r="J98" s="96"/>
      <c r="K98" s="96"/>
      <c r="L98" s="221">
        <f>ROUND(SUM(N88+N96),2)</f>
        <v>0</v>
      </c>
      <c r="M98" s="258"/>
      <c r="N98" s="258"/>
      <c r="O98" s="258"/>
      <c r="P98" s="258"/>
      <c r="Q98" s="258"/>
      <c r="R98" s="30"/>
    </row>
    <row r="99" spans="2:18" s="1" customFormat="1" ht="6.95" customHeight="1" x14ac:dyDescent="0.3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/>
    </row>
    <row r="103" spans="2:18" s="1" customFormat="1" ht="6.95" customHeight="1" x14ac:dyDescent="0.3"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7"/>
    </row>
    <row r="104" spans="2:18" s="1" customFormat="1" ht="36.950000000000003" customHeight="1" x14ac:dyDescent="0.3">
      <c r="B104" s="28"/>
      <c r="C104" s="233" t="s">
        <v>104</v>
      </c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30"/>
    </row>
    <row r="105" spans="2:18" s="1" customFormat="1" ht="6.95" customHeight="1" x14ac:dyDescent="0.3"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/>
    </row>
    <row r="106" spans="2:18" s="1" customFormat="1" ht="30" customHeight="1" x14ac:dyDescent="0.3">
      <c r="B106" s="28"/>
      <c r="C106" s="25" t="s">
        <v>16</v>
      </c>
      <c r="D106" s="29"/>
      <c r="E106" s="29"/>
      <c r="F106" s="284" t="str">
        <f>F6</f>
        <v>Obnova komunikací C2 a C3 v k. ú. Horní Nová Ves</v>
      </c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9"/>
      <c r="R106" s="30"/>
    </row>
    <row r="107" spans="2:18" s="1" customFormat="1" ht="36.950000000000003" customHeight="1" x14ac:dyDescent="0.3">
      <c r="B107" s="28"/>
      <c r="C107" s="62" t="s">
        <v>90</v>
      </c>
      <c r="D107" s="29"/>
      <c r="E107" s="29"/>
      <c r="F107" s="234" t="str">
        <f>F7</f>
        <v xml:space="preserve">1 - C2 Komunikace </v>
      </c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9"/>
      <c r="R107" s="30"/>
    </row>
    <row r="108" spans="2:18" s="1" customFormat="1" ht="6.95" customHeight="1" x14ac:dyDescent="0.3"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0"/>
    </row>
    <row r="109" spans="2:18" s="1" customFormat="1" ht="18" customHeight="1" x14ac:dyDescent="0.3">
      <c r="B109" s="28"/>
      <c r="C109" s="25" t="s">
        <v>19</v>
      </c>
      <c r="D109" s="29"/>
      <c r="E109" s="29"/>
      <c r="F109" s="23" t="str">
        <f>F9</f>
        <v>Lázně Bělohrad</v>
      </c>
      <c r="G109" s="29"/>
      <c r="H109" s="29"/>
      <c r="I109" s="29"/>
      <c r="J109" s="29"/>
      <c r="K109" s="25" t="s">
        <v>21</v>
      </c>
      <c r="L109" s="29"/>
      <c r="M109" s="251" t="str">
        <f>IF(O9="","",O9)</f>
        <v/>
      </c>
      <c r="N109" s="211"/>
      <c r="O109" s="211"/>
      <c r="P109" s="211"/>
      <c r="Q109" s="29"/>
      <c r="R109" s="30"/>
    </row>
    <row r="110" spans="2:18" s="1" customFormat="1" ht="6.95" customHeight="1" x14ac:dyDescent="0.3"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0"/>
    </row>
    <row r="111" spans="2:18" s="1" customFormat="1" ht="15" x14ac:dyDescent="0.3">
      <c r="B111" s="28"/>
      <c r="C111" s="25" t="s">
        <v>24</v>
      </c>
      <c r="D111" s="29"/>
      <c r="E111" s="29"/>
      <c r="F111" s="23" t="str">
        <f>E12</f>
        <v>Město Lázně Bělohrad</v>
      </c>
      <c r="G111" s="29"/>
      <c r="H111" s="29"/>
      <c r="I111" s="29"/>
      <c r="J111" s="29"/>
      <c r="K111" s="25" t="s">
        <v>32</v>
      </c>
      <c r="L111" s="29"/>
      <c r="M111" s="241" t="str">
        <f>E18</f>
        <v xml:space="preserve"> </v>
      </c>
      <c r="N111" s="211"/>
      <c r="O111" s="211"/>
      <c r="P111" s="211"/>
      <c r="Q111" s="211"/>
      <c r="R111" s="30"/>
    </row>
    <row r="112" spans="2:18" s="1" customFormat="1" ht="14.45" customHeight="1" x14ac:dyDescent="0.3">
      <c r="B112" s="28"/>
      <c r="C112" s="25" t="s">
        <v>31</v>
      </c>
      <c r="D112" s="29"/>
      <c r="E112" s="29"/>
      <c r="F112" s="23"/>
      <c r="G112" s="29"/>
      <c r="H112" s="29"/>
      <c r="I112" s="29"/>
      <c r="J112" s="29"/>
      <c r="K112" s="25" t="s">
        <v>35</v>
      </c>
      <c r="L112" s="29"/>
      <c r="M112" s="252"/>
      <c r="N112" s="216"/>
      <c r="O112" s="216"/>
      <c r="P112" s="216"/>
      <c r="Q112" s="216"/>
      <c r="R112" s="30"/>
    </row>
    <row r="113" spans="2:65" s="1" customFormat="1" ht="10.35" customHeight="1" x14ac:dyDescent="0.3"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</row>
    <row r="114" spans="2:65" s="8" customFormat="1" ht="29.25" customHeight="1" x14ac:dyDescent="0.3">
      <c r="B114" s="114"/>
      <c r="C114" s="115" t="s">
        <v>105</v>
      </c>
      <c r="D114" s="116" t="s">
        <v>106</v>
      </c>
      <c r="E114" s="116" t="s">
        <v>58</v>
      </c>
      <c r="F114" s="253" t="s">
        <v>107</v>
      </c>
      <c r="G114" s="254"/>
      <c r="H114" s="254"/>
      <c r="I114" s="254"/>
      <c r="J114" s="116" t="s">
        <v>108</v>
      </c>
      <c r="K114" s="116" t="s">
        <v>109</v>
      </c>
      <c r="L114" s="255" t="s">
        <v>110</v>
      </c>
      <c r="M114" s="254"/>
      <c r="N114" s="253" t="s">
        <v>95</v>
      </c>
      <c r="O114" s="254"/>
      <c r="P114" s="254"/>
      <c r="Q114" s="256"/>
      <c r="R114" s="117"/>
      <c r="T114" s="69" t="s">
        <v>111</v>
      </c>
      <c r="U114" s="70" t="s">
        <v>40</v>
      </c>
      <c r="V114" s="70" t="s">
        <v>112</v>
      </c>
      <c r="W114" s="70" t="s">
        <v>113</v>
      </c>
      <c r="X114" s="70" t="s">
        <v>114</v>
      </c>
      <c r="Y114" s="70" t="s">
        <v>115</v>
      </c>
      <c r="Z114" s="70" t="s">
        <v>116</v>
      </c>
      <c r="AA114" s="71" t="s">
        <v>117</v>
      </c>
    </row>
    <row r="115" spans="2:65" s="1" customFormat="1" ht="29.25" customHeight="1" x14ac:dyDescent="0.35">
      <c r="B115" s="28"/>
      <c r="C115" s="73" t="s">
        <v>91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45">
        <f>N116</f>
        <v>0</v>
      </c>
      <c r="O115" s="246"/>
      <c r="P115" s="246"/>
      <c r="Q115" s="246"/>
      <c r="R115" s="30"/>
      <c r="T115" s="72"/>
      <c r="U115" s="44"/>
      <c r="V115" s="44"/>
      <c r="W115" s="118" t="e">
        <f>W116</f>
        <v>#REF!</v>
      </c>
      <c r="X115" s="44"/>
      <c r="Y115" s="118" t="e">
        <f>Y116</f>
        <v>#REF!</v>
      </c>
      <c r="Z115" s="44"/>
      <c r="AA115" s="119" t="e">
        <f>AA116</f>
        <v>#REF!</v>
      </c>
      <c r="AT115" s="14" t="s">
        <v>75</v>
      </c>
      <c r="AU115" s="14" t="s">
        <v>97</v>
      </c>
      <c r="BK115" s="120" t="e">
        <f>BK116</f>
        <v>#REF!</v>
      </c>
    </row>
    <row r="116" spans="2:65" s="9" customFormat="1" ht="37.35" customHeight="1" x14ac:dyDescent="0.35">
      <c r="B116" s="121"/>
      <c r="C116" s="122"/>
      <c r="D116" s="123" t="s">
        <v>98</v>
      </c>
      <c r="E116" s="123"/>
      <c r="F116" s="123"/>
      <c r="G116" s="123"/>
      <c r="H116" s="123"/>
      <c r="I116" s="123"/>
      <c r="J116" s="123"/>
      <c r="K116" s="123"/>
      <c r="L116" s="123"/>
      <c r="M116" s="123"/>
      <c r="N116" s="247">
        <f>SUM(N117,N119,N125,N132,N136,N140)</f>
        <v>0</v>
      </c>
      <c r="O116" s="248"/>
      <c r="P116" s="248"/>
      <c r="Q116" s="248"/>
      <c r="R116" s="124"/>
      <c r="T116" s="125"/>
      <c r="U116" s="122"/>
      <c r="V116" s="122"/>
      <c r="W116" s="126" t="e">
        <f>W117+W119+W125+#REF!</f>
        <v>#REF!</v>
      </c>
      <c r="X116" s="122"/>
      <c r="Y116" s="126" t="e">
        <f>Y117+Y119+Y125+#REF!</f>
        <v>#REF!</v>
      </c>
      <c r="Z116" s="122"/>
      <c r="AA116" s="127" t="e">
        <f>AA117+AA119+AA125+#REF!</f>
        <v>#REF!</v>
      </c>
      <c r="AR116" s="128" t="s">
        <v>9</v>
      </c>
      <c r="AT116" s="129" t="s">
        <v>75</v>
      </c>
      <c r="AU116" s="129" t="s">
        <v>76</v>
      </c>
      <c r="AY116" s="128" t="s">
        <v>118</v>
      </c>
      <c r="BK116" s="130" t="e">
        <f>BK117+BK119+BK125+#REF!</f>
        <v>#REF!</v>
      </c>
    </row>
    <row r="117" spans="2:65" s="9" customFormat="1" ht="19.899999999999999" customHeight="1" x14ac:dyDescent="0.3">
      <c r="B117" s="121"/>
      <c r="C117" s="122"/>
      <c r="D117" s="131" t="s">
        <v>99</v>
      </c>
      <c r="E117" s="131"/>
      <c r="F117" s="131"/>
      <c r="G117" s="131"/>
      <c r="H117" s="131"/>
      <c r="I117" s="131"/>
      <c r="J117" s="131"/>
      <c r="K117" s="131"/>
      <c r="L117" s="131"/>
      <c r="M117" s="131"/>
      <c r="N117" s="249">
        <f>N118</f>
        <v>0</v>
      </c>
      <c r="O117" s="250"/>
      <c r="P117" s="250"/>
      <c r="Q117" s="250"/>
      <c r="R117" s="124"/>
      <c r="T117" s="125"/>
      <c r="U117" s="122"/>
      <c r="V117" s="122"/>
      <c r="W117" s="126">
        <f>W118</f>
        <v>57.714999999999996</v>
      </c>
      <c r="X117" s="122"/>
      <c r="Y117" s="126">
        <f>Y118</f>
        <v>0</v>
      </c>
      <c r="Z117" s="122"/>
      <c r="AA117" s="127">
        <f>AA118</f>
        <v>194</v>
      </c>
      <c r="AR117" s="128" t="s">
        <v>9</v>
      </c>
      <c r="AT117" s="129" t="s">
        <v>75</v>
      </c>
      <c r="AU117" s="129" t="s">
        <v>9</v>
      </c>
      <c r="AY117" s="128" t="s">
        <v>118</v>
      </c>
      <c r="BK117" s="130">
        <f>BK118</f>
        <v>0</v>
      </c>
    </row>
    <row r="118" spans="2:65" s="1" customFormat="1" ht="31.5" customHeight="1" x14ac:dyDescent="0.3">
      <c r="B118" s="132"/>
      <c r="C118" s="133">
        <v>136</v>
      </c>
      <c r="D118" s="133" t="s">
        <v>119</v>
      </c>
      <c r="E118" s="134" t="s">
        <v>120</v>
      </c>
      <c r="F118" s="274" t="s">
        <v>121</v>
      </c>
      <c r="G118" s="275"/>
      <c r="H118" s="275"/>
      <c r="I118" s="275"/>
      <c r="J118" s="135" t="s">
        <v>122</v>
      </c>
      <c r="K118" s="136">
        <v>485</v>
      </c>
      <c r="L118" s="276"/>
      <c r="M118" s="275"/>
      <c r="N118" s="276">
        <f>ROUND(L118*K118,0)</f>
        <v>0</v>
      </c>
      <c r="O118" s="275"/>
      <c r="P118" s="275"/>
      <c r="Q118" s="275"/>
      <c r="R118" s="137"/>
      <c r="T118" s="138" t="s">
        <v>3</v>
      </c>
      <c r="U118" s="37" t="s">
        <v>41</v>
      </c>
      <c r="V118" s="139">
        <v>0.11899999999999999</v>
      </c>
      <c r="W118" s="139">
        <f>V118*K118</f>
        <v>57.714999999999996</v>
      </c>
      <c r="X118" s="139">
        <v>0</v>
      </c>
      <c r="Y118" s="139">
        <f>X118*K118</f>
        <v>0</v>
      </c>
      <c r="Z118" s="139">
        <v>0.4</v>
      </c>
      <c r="AA118" s="140">
        <f>Z118*K118</f>
        <v>194</v>
      </c>
      <c r="AR118" s="14" t="s">
        <v>123</v>
      </c>
      <c r="AT118" s="14" t="s">
        <v>119</v>
      </c>
      <c r="AU118" s="14" t="s">
        <v>82</v>
      </c>
      <c r="AY118" s="14" t="s">
        <v>118</v>
      </c>
      <c r="BE118" s="141">
        <f>IF(U118="základní",N118,0)</f>
        <v>0</v>
      </c>
      <c r="BF118" s="141">
        <f>IF(U118="snížená",N118,0)</f>
        <v>0</v>
      </c>
      <c r="BG118" s="141">
        <f>IF(U118="zákl. přenesená",N118,0)</f>
        <v>0</v>
      </c>
      <c r="BH118" s="141">
        <f>IF(U118="sníž. přenesená",N118,0)</f>
        <v>0</v>
      </c>
      <c r="BI118" s="141">
        <f>IF(U118="nulová",N118,0)</f>
        <v>0</v>
      </c>
      <c r="BJ118" s="14" t="s">
        <v>9</v>
      </c>
      <c r="BK118" s="141">
        <f>ROUND(L118*K118,0)</f>
        <v>0</v>
      </c>
      <c r="BL118" s="14" t="s">
        <v>123</v>
      </c>
      <c r="BM118" s="14" t="s">
        <v>124</v>
      </c>
    </row>
    <row r="119" spans="2:65" s="9" customFormat="1" ht="29.85" customHeight="1" x14ac:dyDescent="0.3">
      <c r="B119" s="121"/>
      <c r="C119" s="122"/>
      <c r="D119" s="131" t="s">
        <v>100</v>
      </c>
      <c r="E119" s="131"/>
      <c r="F119" s="131"/>
      <c r="G119" s="131"/>
      <c r="H119" s="131"/>
      <c r="I119" s="131"/>
      <c r="J119" s="131"/>
      <c r="K119" s="131"/>
      <c r="L119" s="131"/>
      <c r="M119" s="131"/>
      <c r="N119" s="273">
        <f>SUM(N120,N121,N122,N123,N124)</f>
        <v>0</v>
      </c>
      <c r="O119" s="283"/>
      <c r="P119" s="283"/>
      <c r="Q119" s="283"/>
      <c r="R119" s="124"/>
      <c r="T119" s="125"/>
      <c r="U119" s="122"/>
      <c r="V119" s="122"/>
      <c r="W119" s="126">
        <f>SUM(W120:W124)</f>
        <v>78.085000000000008</v>
      </c>
      <c r="X119" s="122"/>
      <c r="Y119" s="126">
        <f>SUM(Y120:Y124)</f>
        <v>183.33</v>
      </c>
      <c r="Z119" s="122"/>
      <c r="AA119" s="127">
        <f>SUM(AA120:AA124)</f>
        <v>0</v>
      </c>
      <c r="AR119" s="128" t="s">
        <v>9</v>
      </c>
      <c r="AT119" s="129" t="s">
        <v>75</v>
      </c>
      <c r="AU119" s="129" t="s">
        <v>9</v>
      </c>
      <c r="AY119" s="128" t="s">
        <v>118</v>
      </c>
      <c r="BK119" s="130">
        <f>SUM(BK120:BK124)</f>
        <v>0</v>
      </c>
    </row>
    <row r="120" spans="2:65" s="1" customFormat="1" ht="22.5" customHeight="1" x14ac:dyDescent="0.3">
      <c r="B120" s="132"/>
      <c r="C120" s="133">
        <v>137</v>
      </c>
      <c r="D120" s="133" t="s">
        <v>119</v>
      </c>
      <c r="E120" s="134" t="s">
        <v>206</v>
      </c>
      <c r="F120" s="281" t="s">
        <v>208</v>
      </c>
      <c r="G120" s="282"/>
      <c r="H120" s="282"/>
      <c r="I120" s="282"/>
      <c r="J120" s="135" t="s">
        <v>122</v>
      </c>
      <c r="K120" s="136">
        <v>485</v>
      </c>
      <c r="L120" s="276"/>
      <c r="M120" s="275"/>
      <c r="N120" s="276">
        <f>ROUND(L120*K120,0)</f>
        <v>0</v>
      </c>
      <c r="O120" s="275"/>
      <c r="P120" s="275"/>
      <c r="Q120" s="275"/>
      <c r="R120" s="137"/>
      <c r="T120" s="138" t="s">
        <v>3</v>
      </c>
      <c r="U120" s="37" t="s">
        <v>41</v>
      </c>
      <c r="V120" s="139">
        <v>2.9000000000000001E-2</v>
      </c>
      <c r="W120" s="139">
        <f>V120*K120</f>
        <v>14.065000000000001</v>
      </c>
      <c r="X120" s="139">
        <v>0.378</v>
      </c>
      <c r="Y120" s="139">
        <f>X120*K120</f>
        <v>183.33</v>
      </c>
      <c r="Z120" s="139">
        <v>0</v>
      </c>
      <c r="AA120" s="140">
        <f>Z120*K120</f>
        <v>0</v>
      </c>
      <c r="AR120" s="14" t="s">
        <v>123</v>
      </c>
      <c r="AT120" s="14" t="s">
        <v>119</v>
      </c>
      <c r="AU120" s="14" t="s">
        <v>82</v>
      </c>
      <c r="AY120" s="14" t="s">
        <v>118</v>
      </c>
      <c r="BE120" s="141">
        <f>IF(U120="základní",N120,0)</f>
        <v>0</v>
      </c>
      <c r="BF120" s="141">
        <f>IF(U120="snížená",N120,0)</f>
        <v>0</v>
      </c>
      <c r="BG120" s="141">
        <f>IF(U120="zákl. přenesená",N120,0)</f>
        <v>0</v>
      </c>
      <c r="BH120" s="141">
        <f>IF(U120="sníž. přenesená",N120,0)</f>
        <v>0</v>
      </c>
      <c r="BI120" s="141">
        <f>IF(U120="nulová",N120,0)</f>
        <v>0</v>
      </c>
      <c r="BJ120" s="14" t="s">
        <v>9</v>
      </c>
      <c r="BK120" s="141">
        <f>ROUND(L120*K120,0)</f>
        <v>0</v>
      </c>
      <c r="BL120" s="14" t="s">
        <v>123</v>
      </c>
      <c r="BM120" s="14" t="s">
        <v>127</v>
      </c>
    </row>
    <row r="121" spans="2:65" s="1" customFormat="1" ht="25.5" customHeight="1" x14ac:dyDescent="0.3">
      <c r="B121" s="132"/>
      <c r="C121" s="133">
        <v>138</v>
      </c>
      <c r="D121" s="133" t="s">
        <v>119</v>
      </c>
      <c r="E121" s="134" t="s">
        <v>126</v>
      </c>
      <c r="F121" s="281" t="s">
        <v>209</v>
      </c>
      <c r="G121" s="282"/>
      <c r="H121" s="282"/>
      <c r="I121" s="282"/>
      <c r="J121" s="135" t="s">
        <v>122</v>
      </c>
      <c r="K121" s="136">
        <v>485</v>
      </c>
      <c r="L121" s="276"/>
      <c r="M121" s="275"/>
      <c r="N121" s="276">
        <f>ROUND(L121*K121,0)</f>
        <v>0</v>
      </c>
      <c r="O121" s="275"/>
      <c r="P121" s="275"/>
      <c r="Q121" s="275"/>
      <c r="R121" s="137"/>
      <c r="T121" s="138"/>
      <c r="U121" s="37"/>
      <c r="V121" s="139"/>
      <c r="W121" s="139"/>
      <c r="X121" s="139"/>
      <c r="Y121" s="139"/>
      <c r="Z121" s="139"/>
      <c r="AA121" s="140"/>
      <c r="AR121" s="14"/>
      <c r="AT121" s="14"/>
      <c r="AU121" s="14"/>
      <c r="AY121" s="14"/>
      <c r="BE121" s="141"/>
      <c r="BF121" s="141"/>
      <c r="BG121" s="141"/>
      <c r="BH121" s="141"/>
      <c r="BI121" s="141"/>
      <c r="BJ121" s="14"/>
      <c r="BK121" s="141"/>
      <c r="BL121" s="14"/>
      <c r="BM121" s="14"/>
    </row>
    <row r="122" spans="2:65" s="1" customFormat="1" ht="31.5" customHeight="1" x14ac:dyDescent="0.3">
      <c r="B122" s="132"/>
      <c r="C122" s="133" t="s">
        <v>128</v>
      </c>
      <c r="D122" s="133" t="s">
        <v>119</v>
      </c>
      <c r="E122" s="134" t="s">
        <v>129</v>
      </c>
      <c r="F122" s="274" t="s">
        <v>130</v>
      </c>
      <c r="G122" s="275"/>
      <c r="H122" s="275"/>
      <c r="I122" s="275"/>
      <c r="J122" s="135" t="s">
        <v>122</v>
      </c>
      <c r="K122" s="136">
        <v>485</v>
      </c>
      <c r="L122" s="276"/>
      <c r="M122" s="275"/>
      <c r="N122" s="276">
        <f>ROUND(L122*K122,0)</f>
        <v>0</v>
      </c>
      <c r="O122" s="275"/>
      <c r="P122" s="275"/>
      <c r="Q122" s="275"/>
      <c r="R122" s="137"/>
      <c r="T122" s="138" t="s">
        <v>3</v>
      </c>
      <c r="U122" s="37" t="s">
        <v>41</v>
      </c>
      <c r="V122" s="139">
        <v>6.4000000000000001E-2</v>
      </c>
      <c r="W122" s="139">
        <f>V122*K122</f>
        <v>31.04</v>
      </c>
      <c r="X122" s="139">
        <v>0</v>
      </c>
      <c r="Y122" s="139">
        <f>X122*K122</f>
        <v>0</v>
      </c>
      <c r="Z122" s="139">
        <v>0</v>
      </c>
      <c r="AA122" s="140">
        <f>Z122*K122</f>
        <v>0</v>
      </c>
      <c r="AR122" s="14" t="s">
        <v>123</v>
      </c>
      <c r="AT122" s="14" t="s">
        <v>119</v>
      </c>
      <c r="AU122" s="14" t="s">
        <v>82</v>
      </c>
      <c r="AY122" s="14" t="s">
        <v>118</v>
      </c>
      <c r="BE122" s="141">
        <f>IF(U122="základní",N122,0)</f>
        <v>0</v>
      </c>
      <c r="BF122" s="141">
        <f>IF(U122="snížená",N122,0)</f>
        <v>0</v>
      </c>
      <c r="BG122" s="141">
        <f>IF(U122="zákl. přenesená",N122,0)</f>
        <v>0</v>
      </c>
      <c r="BH122" s="141">
        <f>IF(U122="sníž. přenesená",N122,0)</f>
        <v>0</v>
      </c>
      <c r="BI122" s="141">
        <f>IF(U122="nulová",N122,0)</f>
        <v>0</v>
      </c>
      <c r="BJ122" s="14" t="s">
        <v>9</v>
      </c>
      <c r="BK122" s="141">
        <f>ROUND(L122*K122,0)</f>
        <v>0</v>
      </c>
      <c r="BL122" s="14" t="s">
        <v>123</v>
      </c>
      <c r="BM122" s="14" t="s">
        <v>131</v>
      </c>
    </row>
    <row r="123" spans="2:65" s="1" customFormat="1" ht="31.5" customHeight="1" x14ac:dyDescent="0.3">
      <c r="B123" s="132"/>
      <c r="C123" s="133" t="s">
        <v>132</v>
      </c>
      <c r="D123" s="133" t="s">
        <v>119</v>
      </c>
      <c r="E123" s="134" t="s">
        <v>133</v>
      </c>
      <c r="F123" s="274" t="s">
        <v>134</v>
      </c>
      <c r="G123" s="275"/>
      <c r="H123" s="275"/>
      <c r="I123" s="275"/>
      <c r="J123" s="135" t="s">
        <v>122</v>
      </c>
      <c r="K123" s="136">
        <v>485</v>
      </c>
      <c r="L123" s="276"/>
      <c r="M123" s="275"/>
      <c r="N123" s="276">
        <f>ROUND(L123*K123,0)</f>
        <v>0</v>
      </c>
      <c r="O123" s="275"/>
      <c r="P123" s="275"/>
      <c r="Q123" s="275"/>
      <c r="R123" s="137"/>
      <c r="T123" s="138" t="s">
        <v>3</v>
      </c>
      <c r="U123" s="37" t="s">
        <v>41</v>
      </c>
      <c r="V123" s="139">
        <v>2E-3</v>
      </c>
      <c r="W123" s="139">
        <f>V123*K123</f>
        <v>0.97</v>
      </c>
      <c r="X123" s="139">
        <v>0</v>
      </c>
      <c r="Y123" s="139">
        <f>X123*K123</f>
        <v>0</v>
      </c>
      <c r="Z123" s="139">
        <v>0</v>
      </c>
      <c r="AA123" s="140">
        <f>Z123*K123</f>
        <v>0</v>
      </c>
      <c r="AR123" s="14" t="s">
        <v>123</v>
      </c>
      <c r="AT123" s="14" t="s">
        <v>119</v>
      </c>
      <c r="AU123" s="14" t="s">
        <v>82</v>
      </c>
      <c r="AY123" s="14" t="s">
        <v>118</v>
      </c>
      <c r="BE123" s="141">
        <f>IF(U123="základní",N123,0)</f>
        <v>0</v>
      </c>
      <c r="BF123" s="141">
        <f>IF(U123="snížená",N123,0)</f>
        <v>0</v>
      </c>
      <c r="BG123" s="141">
        <f>IF(U123="zákl. přenesená",N123,0)</f>
        <v>0</v>
      </c>
      <c r="BH123" s="141">
        <f>IF(U123="sníž. přenesená",N123,0)</f>
        <v>0</v>
      </c>
      <c r="BI123" s="141">
        <f>IF(U123="nulová",N123,0)</f>
        <v>0</v>
      </c>
      <c r="BJ123" s="14" t="s">
        <v>9</v>
      </c>
      <c r="BK123" s="141">
        <f>ROUND(L123*K123,0)</f>
        <v>0</v>
      </c>
      <c r="BL123" s="14" t="s">
        <v>123</v>
      </c>
      <c r="BM123" s="14" t="s">
        <v>135</v>
      </c>
    </row>
    <row r="124" spans="2:65" s="1" customFormat="1" ht="31.5" customHeight="1" x14ac:dyDescent="0.3">
      <c r="B124" s="132"/>
      <c r="C124" s="133" t="s">
        <v>137</v>
      </c>
      <c r="D124" s="133" t="s">
        <v>119</v>
      </c>
      <c r="E124" s="134" t="s">
        <v>138</v>
      </c>
      <c r="F124" s="274" t="s">
        <v>139</v>
      </c>
      <c r="G124" s="275"/>
      <c r="H124" s="275"/>
      <c r="I124" s="275"/>
      <c r="J124" s="135" t="s">
        <v>122</v>
      </c>
      <c r="K124" s="136">
        <v>485</v>
      </c>
      <c r="L124" s="276"/>
      <c r="M124" s="275"/>
      <c r="N124" s="276">
        <f>ROUND(L124*K124,0)</f>
        <v>0</v>
      </c>
      <c r="O124" s="275"/>
      <c r="P124" s="275"/>
      <c r="Q124" s="275"/>
      <c r="R124" s="137"/>
      <c r="T124" s="138" t="s">
        <v>3</v>
      </c>
      <c r="U124" s="37" t="s">
        <v>41</v>
      </c>
      <c r="V124" s="139">
        <v>6.6000000000000003E-2</v>
      </c>
      <c r="W124" s="139">
        <f>V124*K124</f>
        <v>32.01</v>
      </c>
      <c r="X124" s="139">
        <v>0</v>
      </c>
      <c r="Y124" s="139">
        <f>X124*K124</f>
        <v>0</v>
      </c>
      <c r="Z124" s="139">
        <v>0</v>
      </c>
      <c r="AA124" s="140">
        <f>Z124*K124</f>
        <v>0</v>
      </c>
      <c r="AR124" s="14" t="s">
        <v>123</v>
      </c>
      <c r="AT124" s="14" t="s">
        <v>119</v>
      </c>
      <c r="AU124" s="14" t="s">
        <v>82</v>
      </c>
      <c r="AY124" s="14" t="s">
        <v>118</v>
      </c>
      <c r="BE124" s="141">
        <f>IF(U124="základní",N124,0)</f>
        <v>0</v>
      </c>
      <c r="BF124" s="141">
        <f>IF(U124="snížená",N124,0)</f>
        <v>0</v>
      </c>
      <c r="BG124" s="141">
        <f>IF(U124="zákl. přenesená",N124,0)</f>
        <v>0</v>
      </c>
      <c r="BH124" s="141">
        <f>IF(U124="sníž. přenesená",N124,0)</f>
        <v>0</v>
      </c>
      <c r="BI124" s="141">
        <f>IF(U124="nulová",N124,0)</f>
        <v>0</v>
      </c>
      <c r="BJ124" s="14" t="s">
        <v>9</v>
      </c>
      <c r="BK124" s="141">
        <f>ROUND(L124*K124,0)</f>
        <v>0</v>
      </c>
      <c r="BL124" s="14" t="s">
        <v>123</v>
      </c>
      <c r="BM124" s="14" t="s">
        <v>140</v>
      </c>
    </row>
    <row r="125" spans="2:65" s="9" customFormat="1" ht="29.85" customHeight="1" x14ac:dyDescent="0.3">
      <c r="B125" s="121"/>
      <c r="C125" s="122"/>
      <c r="D125" s="131" t="s">
        <v>101</v>
      </c>
      <c r="E125" s="131"/>
      <c r="F125" s="131"/>
      <c r="G125" s="131"/>
      <c r="H125" s="131"/>
      <c r="I125" s="131"/>
      <c r="J125" s="131"/>
      <c r="K125" s="131"/>
      <c r="L125" s="131"/>
      <c r="M125" s="131"/>
      <c r="N125" s="249">
        <f>SUM(N126,N127,N129,N146)</f>
        <v>0</v>
      </c>
      <c r="O125" s="250"/>
      <c r="P125" s="250"/>
      <c r="Q125" s="250"/>
      <c r="R125" s="124"/>
      <c r="T125" s="125"/>
      <c r="U125" s="122"/>
      <c r="V125" s="122"/>
      <c r="W125" s="126">
        <f>SUM(W126:W146)</f>
        <v>37.084959999999995</v>
      </c>
      <c r="X125" s="122"/>
      <c r="Y125" s="126">
        <f>SUM(Y126:Y146)</f>
        <v>0</v>
      </c>
      <c r="Z125" s="122"/>
      <c r="AA125" s="127">
        <f>SUM(AA126:AA146)</f>
        <v>0</v>
      </c>
      <c r="AR125" s="128" t="s">
        <v>9</v>
      </c>
      <c r="AT125" s="129" t="s">
        <v>75</v>
      </c>
      <c r="AU125" s="129" t="s">
        <v>9</v>
      </c>
      <c r="AY125" s="128" t="s">
        <v>118</v>
      </c>
      <c r="BK125" s="130">
        <f>SUM(BK126:BK146)</f>
        <v>0</v>
      </c>
    </row>
    <row r="126" spans="2:65" s="1" customFormat="1" ht="31.5" customHeight="1" x14ac:dyDescent="0.3">
      <c r="B126" s="132"/>
      <c r="C126" s="133" t="s">
        <v>141</v>
      </c>
      <c r="D126" s="133" t="s">
        <v>119</v>
      </c>
      <c r="E126" s="134" t="s">
        <v>142</v>
      </c>
      <c r="F126" s="274" t="s">
        <v>143</v>
      </c>
      <c r="G126" s="275"/>
      <c r="H126" s="275"/>
      <c r="I126" s="275"/>
      <c r="J126" s="135" t="s">
        <v>144</v>
      </c>
      <c r="K126" s="136">
        <v>177.44</v>
      </c>
      <c r="L126" s="276"/>
      <c r="M126" s="275"/>
      <c r="N126" s="276">
        <f>ROUND(L126*K126,0)</f>
        <v>0</v>
      </c>
      <c r="O126" s="275"/>
      <c r="P126" s="275"/>
      <c r="Q126" s="275"/>
      <c r="R126" s="137"/>
      <c r="T126" s="138" t="s">
        <v>3</v>
      </c>
      <c r="U126" s="37" t="s">
        <v>41</v>
      </c>
      <c r="V126" s="139">
        <v>0.03</v>
      </c>
      <c r="W126" s="139">
        <f>V126*K126</f>
        <v>5.3231999999999999</v>
      </c>
      <c r="X126" s="139">
        <v>0</v>
      </c>
      <c r="Y126" s="139">
        <f>X126*K126</f>
        <v>0</v>
      </c>
      <c r="Z126" s="139">
        <v>0</v>
      </c>
      <c r="AA126" s="140">
        <f>Z126*K126</f>
        <v>0</v>
      </c>
      <c r="AR126" s="14" t="s">
        <v>123</v>
      </c>
      <c r="AT126" s="14" t="s">
        <v>119</v>
      </c>
      <c r="AU126" s="14" t="s">
        <v>82</v>
      </c>
      <c r="AY126" s="14" t="s">
        <v>118</v>
      </c>
      <c r="BE126" s="141">
        <f>IF(U126="základní",N126,0)</f>
        <v>0</v>
      </c>
      <c r="BF126" s="141">
        <f>IF(U126="snížená",N126,0)</f>
        <v>0</v>
      </c>
      <c r="BG126" s="141">
        <f>IF(U126="zákl. přenesená",N126,0)</f>
        <v>0</v>
      </c>
      <c r="BH126" s="141">
        <f>IF(U126="sníž. přenesená",N126,0)</f>
        <v>0</v>
      </c>
      <c r="BI126" s="141">
        <f>IF(U126="nulová",N126,0)</f>
        <v>0</v>
      </c>
      <c r="BJ126" s="14" t="s">
        <v>9</v>
      </c>
      <c r="BK126" s="141">
        <f>ROUND(L126*K126,0)</f>
        <v>0</v>
      </c>
      <c r="BL126" s="14" t="s">
        <v>123</v>
      </c>
      <c r="BM126" s="14" t="s">
        <v>145</v>
      </c>
    </row>
    <row r="127" spans="2:65" s="1" customFormat="1" ht="31.5" customHeight="1" x14ac:dyDescent="0.3">
      <c r="B127" s="132"/>
      <c r="C127" s="133" t="s">
        <v>146</v>
      </c>
      <c r="D127" s="133" t="s">
        <v>119</v>
      </c>
      <c r="E127" s="134" t="s">
        <v>147</v>
      </c>
      <c r="F127" s="274" t="s">
        <v>148</v>
      </c>
      <c r="G127" s="275"/>
      <c r="H127" s="275"/>
      <c r="I127" s="275"/>
      <c r="J127" s="135" t="s">
        <v>144</v>
      </c>
      <c r="K127" s="136">
        <v>1774.4</v>
      </c>
      <c r="L127" s="276"/>
      <c r="M127" s="275"/>
      <c r="N127" s="276">
        <f>ROUND(L127*K127,0)</f>
        <v>0</v>
      </c>
      <c r="O127" s="275"/>
      <c r="P127" s="275"/>
      <c r="Q127" s="275"/>
      <c r="R127" s="137"/>
      <c r="T127" s="138" t="s">
        <v>3</v>
      </c>
      <c r="U127" s="37" t="s">
        <v>41</v>
      </c>
      <c r="V127" s="139">
        <v>2E-3</v>
      </c>
      <c r="W127" s="139">
        <f>V127*K127</f>
        <v>3.5488000000000004</v>
      </c>
      <c r="X127" s="139">
        <v>0</v>
      </c>
      <c r="Y127" s="139">
        <f>X127*K127</f>
        <v>0</v>
      </c>
      <c r="Z127" s="139">
        <v>0</v>
      </c>
      <c r="AA127" s="140">
        <f>Z127*K127</f>
        <v>0</v>
      </c>
      <c r="AR127" s="14" t="s">
        <v>123</v>
      </c>
      <c r="AT127" s="14" t="s">
        <v>119</v>
      </c>
      <c r="AU127" s="14" t="s">
        <v>82</v>
      </c>
      <c r="AY127" s="14" t="s">
        <v>118</v>
      </c>
      <c r="BE127" s="141">
        <f>IF(U127="základní",N127,0)</f>
        <v>0</v>
      </c>
      <c r="BF127" s="141">
        <f>IF(U127="snížená",N127,0)</f>
        <v>0</v>
      </c>
      <c r="BG127" s="141">
        <f>IF(U127="zákl. přenesená",N127,0)</f>
        <v>0</v>
      </c>
      <c r="BH127" s="141">
        <f>IF(U127="sníž. přenesená",N127,0)</f>
        <v>0</v>
      </c>
      <c r="BI127" s="141">
        <f>IF(U127="nulová",N127,0)</f>
        <v>0</v>
      </c>
      <c r="BJ127" s="14" t="s">
        <v>9</v>
      </c>
      <c r="BK127" s="141">
        <f>ROUND(L127*K127,0)</f>
        <v>0</v>
      </c>
      <c r="BL127" s="14" t="s">
        <v>123</v>
      </c>
      <c r="BM127" s="14" t="s">
        <v>149</v>
      </c>
    </row>
    <row r="128" spans="2:65" s="10" customFormat="1" ht="22.5" customHeight="1" x14ac:dyDescent="0.3">
      <c r="B128" s="142"/>
      <c r="C128" s="143"/>
      <c r="D128" s="143"/>
      <c r="E128" s="144" t="s">
        <v>3</v>
      </c>
      <c r="F128" s="277" t="s">
        <v>207</v>
      </c>
      <c r="G128" s="277"/>
      <c r="H128" s="277"/>
      <c r="I128" s="277"/>
      <c r="J128" s="143"/>
      <c r="K128" s="145">
        <v>1774.4</v>
      </c>
      <c r="L128" s="143"/>
      <c r="M128" s="143"/>
      <c r="N128" s="143"/>
      <c r="O128" s="143"/>
      <c r="P128" s="143"/>
      <c r="Q128" s="143"/>
      <c r="R128" s="146"/>
      <c r="T128" s="147"/>
      <c r="U128" s="143"/>
      <c r="V128" s="143"/>
      <c r="W128" s="143"/>
      <c r="X128" s="143"/>
      <c r="Y128" s="143"/>
      <c r="Z128" s="143"/>
      <c r="AA128" s="148"/>
      <c r="AT128" s="149" t="s">
        <v>136</v>
      </c>
      <c r="AU128" s="149" t="s">
        <v>82</v>
      </c>
      <c r="AV128" s="10" t="s">
        <v>82</v>
      </c>
      <c r="AW128" s="10" t="s">
        <v>34</v>
      </c>
      <c r="AX128" s="10" t="s">
        <v>9</v>
      </c>
      <c r="AY128" s="149" t="s">
        <v>118</v>
      </c>
    </row>
    <row r="129" spans="2:65" s="1" customFormat="1" ht="31.5" customHeight="1" x14ac:dyDescent="0.3">
      <c r="B129" s="132"/>
      <c r="C129" s="133" t="s">
        <v>150</v>
      </c>
      <c r="D129" s="133" t="s">
        <v>119</v>
      </c>
      <c r="E129" s="134" t="s">
        <v>151</v>
      </c>
      <c r="F129" s="274" t="s">
        <v>152</v>
      </c>
      <c r="G129" s="275"/>
      <c r="H129" s="275"/>
      <c r="I129" s="275"/>
      <c r="J129" s="135" t="s">
        <v>144</v>
      </c>
      <c r="K129" s="136">
        <v>177.44</v>
      </c>
      <c r="L129" s="276"/>
      <c r="M129" s="275"/>
      <c r="N129" s="276">
        <f>ROUND(L129*K129,0)</f>
        <v>0</v>
      </c>
      <c r="O129" s="275"/>
      <c r="P129" s="275"/>
      <c r="Q129" s="275"/>
      <c r="R129" s="137"/>
      <c r="T129" s="138" t="s">
        <v>3</v>
      </c>
      <c r="U129" s="37" t="s">
        <v>41</v>
      </c>
      <c r="V129" s="139">
        <v>0.159</v>
      </c>
      <c r="W129" s="139">
        <f>V129*K129</f>
        <v>28.212959999999999</v>
      </c>
      <c r="X129" s="139">
        <v>0</v>
      </c>
      <c r="Y129" s="139">
        <f>X129*K129</f>
        <v>0</v>
      </c>
      <c r="Z129" s="139">
        <v>0</v>
      </c>
      <c r="AA129" s="140">
        <f>Z129*K129</f>
        <v>0</v>
      </c>
      <c r="AR129" s="14" t="s">
        <v>123</v>
      </c>
      <c r="AT129" s="14" t="s">
        <v>119</v>
      </c>
      <c r="AU129" s="14" t="s">
        <v>82</v>
      </c>
      <c r="AY129" s="14" t="s">
        <v>118</v>
      </c>
      <c r="BE129" s="141">
        <f>IF(U129="základní",N129,0)</f>
        <v>0</v>
      </c>
      <c r="BF129" s="141">
        <f>IF(U129="snížená",N129,0)</f>
        <v>0</v>
      </c>
      <c r="BG129" s="141">
        <f>IF(U129="zákl. přenesená",N129,0)</f>
        <v>0</v>
      </c>
      <c r="BH129" s="141">
        <f>IF(U129="sníž. přenesená",N129,0)</f>
        <v>0</v>
      </c>
      <c r="BI129" s="141">
        <f>IF(U129="nulová",N129,0)</f>
        <v>0</v>
      </c>
      <c r="BJ129" s="14" t="s">
        <v>9</v>
      </c>
      <c r="BK129" s="141">
        <f>ROUND(L129*K129,0)</f>
        <v>0</v>
      </c>
      <c r="BL129" s="14" t="s">
        <v>123</v>
      </c>
      <c r="BM129" s="14" t="s">
        <v>153</v>
      </c>
    </row>
    <row r="130" spans="2:65" s="1" customFormat="1" ht="31.5" customHeight="1" x14ac:dyDescent="0.3">
      <c r="B130" s="132"/>
      <c r="C130" s="133" t="s">
        <v>154</v>
      </c>
      <c r="D130" s="133" t="s">
        <v>119</v>
      </c>
      <c r="E130" s="134" t="s">
        <v>155</v>
      </c>
      <c r="F130" s="274" t="s">
        <v>156</v>
      </c>
      <c r="G130" s="275"/>
      <c r="H130" s="275"/>
      <c r="I130" s="275"/>
      <c r="J130" s="135" t="s">
        <v>144</v>
      </c>
      <c r="K130" s="136">
        <v>177.44</v>
      </c>
      <c r="L130" s="276"/>
      <c r="M130" s="275"/>
      <c r="N130" s="276">
        <f>ROUND(L130*K130,0)</f>
        <v>0</v>
      </c>
      <c r="O130" s="275"/>
      <c r="P130" s="275"/>
      <c r="Q130" s="275"/>
      <c r="R130" s="137"/>
      <c r="T130" s="138"/>
      <c r="U130" s="37"/>
      <c r="V130" s="139"/>
      <c r="W130" s="139"/>
      <c r="X130" s="139"/>
      <c r="Y130" s="139"/>
      <c r="Z130" s="139"/>
      <c r="AA130" s="140"/>
      <c r="AR130" s="14"/>
      <c r="AT130" s="14"/>
      <c r="AU130" s="14"/>
      <c r="AY130" s="14"/>
      <c r="BE130" s="141"/>
      <c r="BF130" s="141"/>
      <c r="BG130" s="141"/>
      <c r="BH130" s="141"/>
      <c r="BI130" s="141"/>
      <c r="BJ130" s="14"/>
      <c r="BK130" s="141"/>
      <c r="BL130" s="14"/>
      <c r="BM130" s="14"/>
    </row>
    <row r="131" spans="2:65" s="1" customFormat="1" ht="31.5" hidden="1" customHeight="1" x14ac:dyDescent="0.3">
      <c r="B131" s="132"/>
      <c r="C131" s="177"/>
      <c r="D131" s="177"/>
      <c r="E131" s="178"/>
      <c r="F131" s="267"/>
      <c r="G131" s="268"/>
      <c r="H131" s="268"/>
      <c r="I131" s="269"/>
      <c r="J131" s="179"/>
      <c r="K131" s="180"/>
      <c r="L131" s="270"/>
      <c r="M131" s="271"/>
      <c r="N131" s="270"/>
      <c r="O131" s="294"/>
      <c r="P131" s="294"/>
      <c r="Q131" s="271"/>
      <c r="R131" s="137"/>
      <c r="T131" s="138"/>
      <c r="U131" s="37"/>
      <c r="V131" s="139"/>
      <c r="W131" s="139"/>
      <c r="X131" s="139"/>
      <c r="Y131" s="139"/>
      <c r="Z131" s="139"/>
      <c r="AA131" s="140"/>
      <c r="AR131" s="14"/>
      <c r="AT131" s="14"/>
      <c r="AU131" s="14"/>
      <c r="AY131" s="14"/>
      <c r="BE131" s="141"/>
      <c r="BF131" s="141"/>
      <c r="BG131" s="141"/>
      <c r="BH131" s="141"/>
      <c r="BI131" s="141"/>
      <c r="BJ131" s="14"/>
      <c r="BK131" s="141"/>
      <c r="BL131" s="14"/>
      <c r="BM131" s="14"/>
    </row>
    <row r="132" spans="2:65" s="1" customFormat="1" ht="29.25" customHeight="1" x14ac:dyDescent="0.3">
      <c r="B132" s="132"/>
      <c r="C132" s="122"/>
      <c r="D132" s="131" t="s">
        <v>102</v>
      </c>
      <c r="E132" s="131"/>
      <c r="F132" s="295"/>
      <c r="G132" s="295"/>
      <c r="H132" s="295"/>
      <c r="I132" s="295"/>
      <c r="J132" s="186"/>
      <c r="K132" s="187"/>
      <c r="L132" s="272"/>
      <c r="M132" s="272"/>
      <c r="N132" s="273">
        <f>N134</f>
        <v>0</v>
      </c>
      <c r="O132" s="273"/>
      <c r="P132" s="273"/>
      <c r="Q132" s="273"/>
      <c r="R132" s="137"/>
      <c r="T132" s="138"/>
      <c r="U132" s="37"/>
      <c r="V132" s="139"/>
      <c r="W132" s="139"/>
      <c r="X132" s="139"/>
      <c r="Y132" s="139"/>
      <c r="Z132" s="139"/>
      <c r="AA132" s="140"/>
      <c r="AR132" s="14"/>
      <c r="AT132" s="14"/>
      <c r="AU132" s="14"/>
      <c r="AY132" s="14"/>
      <c r="BE132" s="141"/>
      <c r="BF132" s="141"/>
      <c r="BG132" s="141"/>
      <c r="BH132" s="141"/>
      <c r="BI132" s="141"/>
      <c r="BJ132" s="14"/>
      <c r="BK132" s="141"/>
      <c r="BL132" s="14"/>
      <c r="BM132" s="14"/>
    </row>
    <row r="133" spans="2:65" s="1" customFormat="1" ht="31.5" hidden="1" customHeight="1" x14ac:dyDescent="0.3">
      <c r="B133" s="132"/>
      <c r="C133" s="181"/>
      <c r="D133" s="181"/>
      <c r="E133" s="182"/>
      <c r="F133" s="296"/>
      <c r="G133" s="297"/>
      <c r="H133" s="297"/>
      <c r="I133" s="298"/>
      <c r="J133" s="183"/>
      <c r="K133" s="184"/>
      <c r="L133" s="289"/>
      <c r="M133" s="290"/>
      <c r="N133" s="289"/>
      <c r="O133" s="293"/>
      <c r="P133" s="293"/>
      <c r="Q133" s="290"/>
      <c r="R133" s="137"/>
      <c r="T133" s="138"/>
      <c r="U133" s="37"/>
      <c r="V133" s="139"/>
      <c r="W133" s="139"/>
      <c r="X133" s="139"/>
      <c r="Y133" s="139"/>
      <c r="Z133" s="139"/>
      <c r="AA133" s="140"/>
      <c r="AR133" s="14"/>
      <c r="AT133" s="14"/>
      <c r="AU133" s="14"/>
      <c r="AY133" s="14"/>
      <c r="BE133" s="141"/>
      <c r="BF133" s="141"/>
      <c r="BG133" s="141"/>
      <c r="BH133" s="141"/>
      <c r="BI133" s="141"/>
      <c r="BJ133" s="14"/>
      <c r="BK133" s="141"/>
      <c r="BL133" s="14"/>
      <c r="BM133" s="14"/>
    </row>
    <row r="134" spans="2:65" s="1" customFormat="1" ht="31.5" customHeight="1" x14ac:dyDescent="0.3">
      <c r="B134" s="132"/>
      <c r="C134" s="133" t="s">
        <v>158</v>
      </c>
      <c r="D134" s="133" t="s">
        <v>119</v>
      </c>
      <c r="E134" s="134" t="s">
        <v>159</v>
      </c>
      <c r="F134" s="274" t="s">
        <v>160</v>
      </c>
      <c r="G134" s="275"/>
      <c r="H134" s="275"/>
      <c r="I134" s="275"/>
      <c r="J134" s="135" t="s">
        <v>144</v>
      </c>
      <c r="K134" s="136">
        <v>183.67</v>
      </c>
      <c r="L134" s="276"/>
      <c r="M134" s="275"/>
      <c r="N134" s="276">
        <f>ROUND(L134*K134,0)</f>
        <v>0</v>
      </c>
      <c r="O134" s="275"/>
      <c r="P134" s="275"/>
      <c r="Q134" s="275"/>
      <c r="R134" s="137"/>
      <c r="T134" s="138"/>
      <c r="U134" s="37"/>
      <c r="V134" s="139"/>
      <c r="W134" s="139"/>
      <c r="X134" s="139"/>
      <c r="Y134" s="139"/>
      <c r="Z134" s="139"/>
      <c r="AA134" s="140"/>
      <c r="AR134" s="14"/>
      <c r="AT134" s="14"/>
      <c r="AU134" s="14"/>
      <c r="AY134" s="14"/>
      <c r="BE134" s="141"/>
      <c r="BF134" s="141"/>
      <c r="BG134" s="141"/>
      <c r="BH134" s="141"/>
      <c r="BI134" s="141"/>
      <c r="BJ134" s="14"/>
      <c r="BK134" s="141"/>
      <c r="BL134" s="14"/>
      <c r="BM134" s="14"/>
    </row>
    <row r="135" spans="2:65" s="1" customFormat="1" ht="6.75" hidden="1" customHeight="1" x14ac:dyDescent="0.3">
      <c r="B135" s="132"/>
      <c r="C135" s="177"/>
      <c r="D135" s="177"/>
      <c r="E135" s="178"/>
      <c r="F135" s="191"/>
      <c r="G135" s="192"/>
      <c r="H135" s="192"/>
      <c r="I135" s="193"/>
      <c r="J135" s="179"/>
      <c r="K135" s="180"/>
      <c r="L135" s="194"/>
      <c r="M135" s="193"/>
      <c r="N135" s="194"/>
      <c r="O135" s="192"/>
      <c r="P135" s="192"/>
      <c r="Q135" s="193"/>
      <c r="R135" s="137"/>
      <c r="T135" s="138"/>
      <c r="U135" s="37"/>
      <c r="V135" s="139"/>
      <c r="W135" s="139"/>
      <c r="X135" s="139"/>
      <c r="Y135" s="139"/>
      <c r="Z135" s="139"/>
      <c r="AA135" s="140"/>
      <c r="AR135" s="14"/>
      <c r="AT135" s="14"/>
      <c r="AU135" s="14"/>
      <c r="AY135" s="14"/>
      <c r="BE135" s="141"/>
      <c r="BF135" s="141"/>
      <c r="BG135" s="141"/>
      <c r="BH135" s="141"/>
      <c r="BI135" s="141"/>
      <c r="BJ135" s="14"/>
      <c r="BK135" s="141"/>
      <c r="BL135" s="14"/>
      <c r="BM135" s="14"/>
    </row>
    <row r="136" spans="2:65" s="1" customFormat="1" ht="31.5" customHeight="1" x14ac:dyDescent="0.3">
      <c r="B136" s="132"/>
      <c r="C136" s="122"/>
      <c r="D136" s="131" t="s">
        <v>212</v>
      </c>
      <c r="E136" s="131"/>
      <c r="F136" s="174"/>
      <c r="G136" s="174"/>
      <c r="H136" s="174"/>
      <c r="I136" s="174"/>
      <c r="J136" s="174"/>
      <c r="K136" s="174"/>
      <c r="L136" s="174"/>
      <c r="M136" s="174"/>
      <c r="N136" s="273">
        <f>N138</f>
        <v>0</v>
      </c>
      <c r="O136" s="273"/>
      <c r="P136" s="273"/>
      <c r="Q136" s="273"/>
      <c r="R136" s="137"/>
      <c r="T136" s="138"/>
      <c r="U136" s="37"/>
      <c r="V136" s="139"/>
      <c r="W136" s="139"/>
      <c r="X136" s="139"/>
      <c r="Y136" s="139"/>
      <c r="Z136" s="139"/>
      <c r="AA136" s="140"/>
      <c r="AR136" s="14"/>
      <c r="AT136" s="14"/>
      <c r="AU136" s="14"/>
      <c r="AY136" s="14"/>
      <c r="BE136" s="141"/>
      <c r="BF136" s="141"/>
      <c r="BG136" s="141"/>
      <c r="BH136" s="141"/>
      <c r="BI136" s="141"/>
      <c r="BJ136" s="14"/>
      <c r="BK136" s="141"/>
      <c r="BL136" s="14"/>
      <c r="BM136" s="14"/>
    </row>
    <row r="137" spans="2:65" s="1" customFormat="1" ht="0.75" customHeight="1" x14ac:dyDescent="0.3">
      <c r="B137" s="132"/>
      <c r="C137" s="181"/>
      <c r="D137" s="181"/>
      <c r="E137" s="182"/>
      <c r="F137" s="195"/>
      <c r="G137" s="196"/>
      <c r="H137" s="196"/>
      <c r="I137" s="197"/>
      <c r="J137" s="183"/>
      <c r="K137" s="184"/>
      <c r="L137" s="198"/>
      <c r="M137" s="197"/>
      <c r="N137" s="198"/>
      <c r="O137" s="196"/>
      <c r="P137" s="196"/>
      <c r="Q137" s="197"/>
      <c r="R137" s="137"/>
      <c r="T137" s="138"/>
      <c r="U137" s="37"/>
      <c r="V137" s="139"/>
      <c r="W137" s="139"/>
      <c r="X137" s="139"/>
      <c r="Y137" s="139"/>
      <c r="Z137" s="139"/>
      <c r="AA137" s="140"/>
      <c r="AR137" s="14"/>
      <c r="AT137" s="14"/>
      <c r="AU137" s="14"/>
      <c r="AY137" s="14"/>
      <c r="BE137" s="141"/>
      <c r="BF137" s="141"/>
      <c r="BG137" s="141"/>
      <c r="BH137" s="141"/>
      <c r="BI137" s="141"/>
      <c r="BJ137" s="14"/>
      <c r="BK137" s="141"/>
      <c r="BL137" s="14"/>
      <c r="BM137" s="14"/>
    </row>
    <row r="138" spans="2:65" s="1" customFormat="1" ht="31.5" customHeight="1" x14ac:dyDescent="0.3">
      <c r="B138" s="132"/>
      <c r="C138" s="133">
        <v>1</v>
      </c>
      <c r="D138" s="133" t="s">
        <v>119</v>
      </c>
      <c r="E138" s="134" t="s">
        <v>213</v>
      </c>
      <c r="F138" s="264" t="s">
        <v>214</v>
      </c>
      <c r="G138" s="265"/>
      <c r="H138" s="265"/>
      <c r="I138" s="266"/>
      <c r="J138" s="135" t="s">
        <v>215</v>
      </c>
      <c r="K138" s="136">
        <v>1</v>
      </c>
      <c r="L138" s="291"/>
      <c r="M138" s="292"/>
      <c r="N138" s="276">
        <f>ROUND(L138*K138,0)</f>
        <v>0</v>
      </c>
      <c r="O138" s="275"/>
      <c r="P138" s="275"/>
      <c r="Q138" s="275"/>
      <c r="R138" s="137"/>
      <c r="T138" s="138"/>
      <c r="U138" s="37"/>
      <c r="V138" s="139"/>
      <c r="W138" s="139"/>
      <c r="X138" s="139"/>
      <c r="Y138" s="139"/>
      <c r="Z138" s="139"/>
      <c r="AA138" s="140"/>
      <c r="AR138" s="14"/>
      <c r="AT138" s="14"/>
      <c r="AU138" s="14"/>
      <c r="AY138" s="14"/>
      <c r="BE138" s="141"/>
      <c r="BF138" s="141"/>
      <c r="BG138" s="141"/>
      <c r="BH138" s="141"/>
      <c r="BI138" s="141"/>
      <c r="BJ138" s="14"/>
      <c r="BK138" s="141"/>
      <c r="BL138" s="14"/>
      <c r="BM138" s="14"/>
    </row>
    <row r="139" spans="2:65" s="1" customFormat="1" ht="31.5" hidden="1" customHeight="1" x14ac:dyDescent="0.3">
      <c r="B139" s="132"/>
      <c r="C139" s="177"/>
      <c r="D139" s="177"/>
      <c r="E139" s="178"/>
      <c r="F139" s="267"/>
      <c r="G139" s="268"/>
      <c r="H139" s="268"/>
      <c r="I139" s="269"/>
      <c r="J139" s="179"/>
      <c r="K139" s="180"/>
      <c r="L139" s="270"/>
      <c r="M139" s="271"/>
      <c r="N139" s="270"/>
      <c r="O139" s="294"/>
      <c r="P139" s="294"/>
      <c r="Q139" s="271"/>
      <c r="R139" s="137"/>
      <c r="T139" s="138"/>
      <c r="U139" s="37"/>
      <c r="V139" s="139"/>
      <c r="W139" s="139"/>
      <c r="X139" s="139"/>
      <c r="Y139" s="139"/>
      <c r="Z139" s="139"/>
      <c r="AA139" s="140"/>
      <c r="AR139" s="14"/>
      <c r="AT139" s="14"/>
      <c r="AU139" s="14"/>
      <c r="AY139" s="14"/>
      <c r="BE139" s="141"/>
      <c r="BF139" s="141"/>
      <c r="BG139" s="141"/>
      <c r="BH139" s="141"/>
      <c r="BI139" s="141"/>
      <c r="BJ139" s="14"/>
      <c r="BK139" s="141"/>
      <c r="BL139" s="14"/>
      <c r="BM139" s="14"/>
    </row>
    <row r="140" spans="2:65" s="1" customFormat="1" ht="31.5" customHeight="1" x14ac:dyDescent="0.3">
      <c r="B140" s="132"/>
      <c r="C140" s="185"/>
      <c r="D140" s="131" t="s">
        <v>216</v>
      </c>
      <c r="E140" s="131"/>
      <c r="F140" s="174"/>
      <c r="G140" s="174"/>
      <c r="H140" s="174"/>
      <c r="I140" s="131"/>
      <c r="J140" s="186"/>
      <c r="K140" s="187"/>
      <c r="L140" s="272"/>
      <c r="M140" s="272"/>
      <c r="N140" s="273">
        <f>SUM(N142,N143,N144,N145,N146)</f>
        <v>0</v>
      </c>
      <c r="O140" s="273"/>
      <c r="P140" s="273"/>
      <c r="Q140" s="273"/>
      <c r="R140" s="137"/>
      <c r="T140" s="138"/>
      <c r="U140" s="37"/>
      <c r="V140" s="139"/>
      <c r="W140" s="139"/>
      <c r="X140" s="139"/>
      <c r="Y140" s="139"/>
      <c r="Z140" s="139"/>
      <c r="AA140" s="140"/>
      <c r="AR140" s="14"/>
      <c r="AT140" s="14"/>
      <c r="AU140" s="14"/>
      <c r="AY140" s="14"/>
      <c r="BE140" s="141"/>
      <c r="BF140" s="141"/>
      <c r="BG140" s="141"/>
      <c r="BH140" s="141"/>
      <c r="BI140" s="141"/>
      <c r="BJ140" s="14"/>
      <c r="BK140" s="141"/>
      <c r="BL140" s="14"/>
      <c r="BM140" s="14"/>
    </row>
    <row r="141" spans="2:65" s="1" customFormat="1" ht="31.5" hidden="1" customHeight="1" x14ac:dyDescent="0.3">
      <c r="B141" s="132"/>
      <c r="C141" s="181"/>
      <c r="D141" s="181"/>
      <c r="E141" s="182"/>
      <c r="F141" s="199"/>
      <c r="G141" s="200"/>
      <c r="H141" s="200"/>
      <c r="I141" s="201"/>
      <c r="J141" s="183"/>
      <c r="K141" s="184"/>
      <c r="L141" s="202"/>
      <c r="M141" s="203"/>
      <c r="N141" s="202"/>
      <c r="O141" s="204"/>
      <c r="P141" s="204"/>
      <c r="Q141" s="203"/>
      <c r="R141" s="137"/>
      <c r="T141" s="138"/>
      <c r="U141" s="37"/>
      <c r="V141" s="139"/>
      <c r="W141" s="139"/>
      <c r="X141" s="139"/>
      <c r="Y141" s="139"/>
      <c r="Z141" s="139"/>
      <c r="AA141" s="140"/>
      <c r="AR141" s="14"/>
      <c r="AT141" s="14"/>
      <c r="AU141" s="14"/>
      <c r="AY141" s="14"/>
      <c r="BE141" s="141"/>
      <c r="BF141" s="141"/>
      <c r="BG141" s="141"/>
      <c r="BH141" s="141"/>
      <c r="BI141" s="141"/>
      <c r="BJ141" s="14"/>
      <c r="BK141" s="141"/>
      <c r="BL141" s="14"/>
      <c r="BM141" s="14"/>
    </row>
    <row r="142" spans="2:65" s="1" customFormat="1" ht="31.5" customHeight="1" x14ac:dyDescent="0.3">
      <c r="B142" s="132"/>
      <c r="C142" s="133">
        <v>2</v>
      </c>
      <c r="D142" s="133" t="s">
        <v>119</v>
      </c>
      <c r="E142" s="134" t="s">
        <v>217</v>
      </c>
      <c r="F142" s="264" t="s">
        <v>218</v>
      </c>
      <c r="G142" s="265"/>
      <c r="H142" s="265"/>
      <c r="I142" s="266"/>
      <c r="J142" s="135" t="s">
        <v>215</v>
      </c>
      <c r="K142" s="136">
        <v>1</v>
      </c>
      <c r="L142" s="291"/>
      <c r="M142" s="292"/>
      <c r="N142" s="259">
        <f>ROUND(L142*K142,0)</f>
        <v>0</v>
      </c>
      <c r="O142" s="260"/>
      <c r="P142" s="260"/>
      <c r="Q142" s="261"/>
      <c r="R142" s="137"/>
      <c r="T142" s="138"/>
      <c r="U142" s="37"/>
      <c r="V142" s="139"/>
      <c r="W142" s="139"/>
      <c r="X142" s="139"/>
      <c r="Y142" s="139"/>
      <c r="Z142" s="139"/>
      <c r="AA142" s="140"/>
      <c r="AR142" s="14"/>
      <c r="AT142" s="14"/>
      <c r="AU142" s="14"/>
      <c r="AY142" s="14"/>
      <c r="BE142" s="141"/>
      <c r="BF142" s="141"/>
      <c r="BG142" s="141"/>
      <c r="BH142" s="141"/>
      <c r="BI142" s="141"/>
      <c r="BJ142" s="14"/>
      <c r="BK142" s="141"/>
      <c r="BL142" s="14"/>
      <c r="BM142" s="14"/>
    </row>
    <row r="143" spans="2:65" s="1" customFormat="1" ht="39" customHeight="1" x14ac:dyDescent="0.3">
      <c r="B143" s="132"/>
      <c r="C143" s="133">
        <v>7</v>
      </c>
      <c r="D143" s="133" t="s">
        <v>119</v>
      </c>
      <c r="E143" s="134" t="s">
        <v>219</v>
      </c>
      <c r="F143" s="264" t="s">
        <v>220</v>
      </c>
      <c r="G143" s="265"/>
      <c r="H143" s="265"/>
      <c r="I143" s="266"/>
      <c r="J143" s="135" t="s">
        <v>215</v>
      </c>
      <c r="K143" s="136">
        <v>1</v>
      </c>
      <c r="L143" s="291"/>
      <c r="M143" s="292"/>
      <c r="N143" s="259">
        <f>ROUND(L143*K143,0)</f>
        <v>0</v>
      </c>
      <c r="O143" s="260"/>
      <c r="P143" s="260"/>
      <c r="Q143" s="261"/>
      <c r="R143" s="137"/>
      <c r="T143" s="138"/>
      <c r="U143" s="37"/>
      <c r="V143" s="139"/>
      <c r="W143" s="139"/>
      <c r="X143" s="139"/>
      <c r="Y143" s="139"/>
      <c r="Z143" s="139"/>
      <c r="AA143" s="140"/>
      <c r="AR143" s="14"/>
      <c r="AT143" s="14"/>
      <c r="AU143" s="14"/>
      <c r="AY143" s="14"/>
      <c r="BE143" s="141"/>
      <c r="BF143" s="141"/>
      <c r="BG143" s="141"/>
      <c r="BH143" s="141"/>
      <c r="BI143" s="141"/>
      <c r="BJ143" s="14"/>
      <c r="BK143" s="141"/>
      <c r="BL143" s="14"/>
      <c r="BM143" s="14"/>
    </row>
    <row r="144" spans="2:65" s="1" customFormat="1" ht="31.5" customHeight="1" x14ac:dyDescent="0.3">
      <c r="B144" s="132"/>
      <c r="C144" s="133">
        <v>9</v>
      </c>
      <c r="D144" s="133" t="s">
        <v>119</v>
      </c>
      <c r="E144" s="134" t="s">
        <v>221</v>
      </c>
      <c r="F144" s="264" t="s">
        <v>222</v>
      </c>
      <c r="G144" s="265"/>
      <c r="H144" s="265"/>
      <c r="I144" s="266"/>
      <c r="J144" s="135" t="s">
        <v>215</v>
      </c>
      <c r="K144" s="136">
        <v>1</v>
      </c>
      <c r="L144" s="291"/>
      <c r="M144" s="292"/>
      <c r="N144" s="259">
        <f>ROUND(L144*K144,0)</f>
        <v>0</v>
      </c>
      <c r="O144" s="260"/>
      <c r="P144" s="260"/>
      <c r="Q144" s="261"/>
      <c r="R144" s="137"/>
      <c r="T144" s="138"/>
      <c r="U144" s="37"/>
      <c r="V144" s="139"/>
      <c r="W144" s="139"/>
      <c r="X144" s="139"/>
      <c r="Y144" s="139"/>
      <c r="Z144" s="139"/>
      <c r="AA144" s="140"/>
      <c r="AR144" s="14"/>
      <c r="AT144" s="14"/>
      <c r="AU144" s="14"/>
      <c r="AY144" s="14"/>
      <c r="BE144" s="141"/>
      <c r="BF144" s="141"/>
      <c r="BG144" s="141"/>
      <c r="BH144" s="141"/>
      <c r="BI144" s="141"/>
      <c r="BJ144" s="14"/>
      <c r="BK144" s="141"/>
      <c r="BL144" s="14"/>
      <c r="BM144" s="14"/>
    </row>
    <row r="145" spans="2:65" s="1" customFormat="1" ht="31.5" customHeight="1" x14ac:dyDescent="0.3">
      <c r="B145" s="132"/>
      <c r="C145" s="133">
        <v>15</v>
      </c>
      <c r="D145" s="133" t="s">
        <v>119</v>
      </c>
      <c r="E145" s="134" t="s">
        <v>223</v>
      </c>
      <c r="F145" s="264" t="s">
        <v>224</v>
      </c>
      <c r="G145" s="265"/>
      <c r="H145" s="265"/>
      <c r="I145" s="266"/>
      <c r="J145" s="135" t="s">
        <v>215</v>
      </c>
      <c r="K145" s="136">
        <v>1</v>
      </c>
      <c r="L145" s="188"/>
      <c r="M145" s="189"/>
      <c r="N145" s="259">
        <f>ROUND(L145*K145,0)</f>
        <v>0</v>
      </c>
      <c r="O145" s="260"/>
      <c r="P145" s="260"/>
      <c r="Q145" s="261"/>
      <c r="R145" s="137"/>
      <c r="T145" s="138"/>
      <c r="U145" s="37"/>
      <c r="V145" s="139"/>
      <c r="W145" s="139"/>
      <c r="X145" s="139"/>
      <c r="Y145" s="139"/>
      <c r="Z145" s="139"/>
      <c r="AA145" s="140"/>
      <c r="AR145" s="14"/>
      <c r="AT145" s="14"/>
      <c r="AU145" s="14"/>
      <c r="AY145" s="14"/>
      <c r="BE145" s="141"/>
      <c r="BF145" s="141"/>
      <c r="BG145" s="141"/>
      <c r="BH145" s="141"/>
      <c r="BI145" s="141"/>
      <c r="BJ145" s="14"/>
      <c r="BK145" s="141"/>
      <c r="BL145" s="14"/>
      <c r="BM145" s="14"/>
    </row>
    <row r="146" spans="2:65" s="1" customFormat="1" ht="31.5" customHeight="1" x14ac:dyDescent="0.3">
      <c r="B146" s="132"/>
      <c r="C146" s="133">
        <v>18</v>
      </c>
      <c r="D146" s="133" t="s">
        <v>119</v>
      </c>
      <c r="E146" s="134" t="s">
        <v>225</v>
      </c>
      <c r="F146" s="264" t="s">
        <v>226</v>
      </c>
      <c r="G146" s="265"/>
      <c r="H146" s="265"/>
      <c r="I146" s="266"/>
      <c r="J146" s="135" t="s">
        <v>215</v>
      </c>
      <c r="K146" s="136">
        <v>1</v>
      </c>
      <c r="L146" s="262"/>
      <c r="M146" s="263"/>
      <c r="N146" s="259">
        <f>ROUND(L146*K146,0)</f>
        <v>0</v>
      </c>
      <c r="O146" s="260"/>
      <c r="P146" s="260"/>
      <c r="Q146" s="261"/>
      <c r="R146" s="137"/>
      <c r="T146" s="138" t="s">
        <v>3</v>
      </c>
      <c r="U146" s="37" t="s">
        <v>41</v>
      </c>
      <c r="V146" s="139">
        <v>0</v>
      </c>
      <c r="W146" s="139">
        <f>V146*K146</f>
        <v>0</v>
      </c>
      <c r="X146" s="139">
        <v>0</v>
      </c>
      <c r="Y146" s="139">
        <f>X146*K146</f>
        <v>0</v>
      </c>
      <c r="Z146" s="139">
        <v>0</v>
      </c>
      <c r="AA146" s="140">
        <f>Z146*K146</f>
        <v>0</v>
      </c>
      <c r="AR146" s="14" t="s">
        <v>123</v>
      </c>
      <c r="AT146" s="14" t="s">
        <v>119</v>
      </c>
      <c r="AU146" s="14" t="s">
        <v>82</v>
      </c>
      <c r="AY146" s="14" t="s">
        <v>118</v>
      </c>
      <c r="BE146" s="141">
        <f>IF(U146="základní",N146,0)</f>
        <v>0</v>
      </c>
      <c r="BF146" s="141">
        <f>IF(U146="snížená",N146,0)</f>
        <v>0</v>
      </c>
      <c r="BG146" s="141">
        <f>IF(U146="zákl. přenesená",N146,0)</f>
        <v>0</v>
      </c>
      <c r="BH146" s="141">
        <f>IF(U146="sníž. přenesená",N146,0)</f>
        <v>0</v>
      </c>
      <c r="BI146" s="141">
        <f>IF(U146="nulová",N146,0)</f>
        <v>0</v>
      </c>
      <c r="BJ146" s="14" t="s">
        <v>9</v>
      </c>
      <c r="BK146" s="141">
        <f>ROUND(L146*K146,0)</f>
        <v>0</v>
      </c>
      <c r="BL146" s="14" t="s">
        <v>123</v>
      </c>
      <c r="BM146" s="14" t="s">
        <v>157</v>
      </c>
    </row>
    <row r="147" spans="2:65" s="1" customFormat="1" ht="6.95" customHeight="1" x14ac:dyDescent="0.3">
      <c r="B147" s="52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4"/>
    </row>
    <row r="148" spans="2:65" x14ac:dyDescent="0.3"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</row>
    <row r="149" spans="2:65" x14ac:dyDescent="0.3"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</row>
    <row r="150" spans="2:65" x14ac:dyDescent="0.3"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</row>
    <row r="151" spans="2:65" x14ac:dyDescent="0.3"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</row>
    <row r="152" spans="2:65" x14ac:dyDescent="0.3"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</row>
    <row r="153" spans="2:65" x14ac:dyDescent="0.3"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</row>
  </sheetData>
  <mergeCells count="128">
    <mergeCell ref="L131:M131"/>
    <mergeCell ref="N131:Q131"/>
    <mergeCell ref="F132:I132"/>
    <mergeCell ref="L132:M132"/>
    <mergeCell ref="N132:Q132"/>
    <mergeCell ref="F133:I133"/>
    <mergeCell ref="F129:I129"/>
    <mergeCell ref="L129:M129"/>
    <mergeCell ref="N129:Q129"/>
    <mergeCell ref="F124:I124"/>
    <mergeCell ref="L124:M124"/>
    <mergeCell ref="N124:Q124"/>
    <mergeCell ref="F145:I145"/>
    <mergeCell ref="N145:Q145"/>
    <mergeCell ref="N94:Q94"/>
    <mergeCell ref="N95:Q95"/>
    <mergeCell ref="F143:I143"/>
    <mergeCell ref="N143:Q143"/>
    <mergeCell ref="N144:Q144"/>
    <mergeCell ref="L144:M144"/>
    <mergeCell ref="L143:M143"/>
    <mergeCell ref="F144:I144"/>
    <mergeCell ref="N139:Q139"/>
    <mergeCell ref="F142:I142"/>
    <mergeCell ref="L142:M142"/>
    <mergeCell ref="N142:Q142"/>
    <mergeCell ref="F130:I130"/>
    <mergeCell ref="L130:M130"/>
    <mergeCell ref="N130:Q130"/>
    <mergeCell ref="F131:I131"/>
    <mergeCell ref="N121:Q121"/>
    <mergeCell ref="L121:M121"/>
    <mergeCell ref="F121:I121"/>
    <mergeCell ref="F122:I122"/>
    <mergeCell ref="L122:M122"/>
    <mergeCell ref="N122:Q122"/>
    <mergeCell ref="F123:I123"/>
    <mergeCell ref="L123:M123"/>
    <mergeCell ref="N123:Q12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F118:I118"/>
    <mergeCell ref="L118:M118"/>
    <mergeCell ref="N118:Q118"/>
    <mergeCell ref="F120:I120"/>
    <mergeCell ref="L120:M120"/>
    <mergeCell ref="N120:Q120"/>
    <mergeCell ref="N119:Q119"/>
    <mergeCell ref="C104:Q104"/>
    <mergeCell ref="F106:P106"/>
    <mergeCell ref="F107:P107"/>
    <mergeCell ref="N146:Q146"/>
    <mergeCell ref="L146:M146"/>
    <mergeCell ref="F146:I146"/>
    <mergeCell ref="F139:I139"/>
    <mergeCell ref="L139:M139"/>
    <mergeCell ref="L140:M140"/>
    <mergeCell ref="N140:Q140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33:M133"/>
    <mergeCell ref="F138:I138"/>
    <mergeCell ref="L138:M138"/>
    <mergeCell ref="N138:Q138"/>
    <mergeCell ref="N133:Q133"/>
    <mergeCell ref="F134:I134"/>
    <mergeCell ref="L134:M134"/>
    <mergeCell ref="N134:Q134"/>
    <mergeCell ref="N136:Q136"/>
    <mergeCell ref="H1:K1"/>
    <mergeCell ref="S2:AC2"/>
    <mergeCell ref="N115:Q115"/>
    <mergeCell ref="N116:Q116"/>
    <mergeCell ref="N117:Q117"/>
    <mergeCell ref="M109:P109"/>
    <mergeCell ref="M111:Q111"/>
    <mergeCell ref="M112:Q112"/>
    <mergeCell ref="F114:I114"/>
    <mergeCell ref="L114:M114"/>
    <mergeCell ref="N114:Q114"/>
    <mergeCell ref="N96:Q96"/>
    <mergeCell ref="L98:Q98"/>
    <mergeCell ref="N89:Q89"/>
    <mergeCell ref="N90:Q90"/>
    <mergeCell ref="N91:Q91"/>
    <mergeCell ref="N92:Q92"/>
    <mergeCell ref="N93:Q93"/>
    <mergeCell ref="C76:Q76"/>
    <mergeCell ref="F78:P78"/>
    <mergeCell ref="F79:P79"/>
    <mergeCell ref="M81:P81"/>
    <mergeCell ref="M83:Q83"/>
    <mergeCell ref="M84:Q84"/>
  </mergeCells>
  <hyperlinks>
    <hyperlink ref="F1:G1" location="C2" tooltip="Krycí list rozpočtu" display="1) Krycí list rozpočtu"/>
    <hyperlink ref="H1:K1" location="C86" tooltip="Rekapitulace rozpočtu" display="2) Rekapitulace rozpočtu"/>
    <hyperlink ref="L1" location="C113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9"/>
  <sheetViews>
    <sheetView showGridLines="0" workbookViewId="0">
      <pane ySplit="1" topLeftCell="A20" activePane="bottomLeft" state="frozen"/>
      <selection pane="bottomLeft" activeCell="O9" sqref="O9:P9"/>
    </sheetView>
  </sheetViews>
  <sheetFormatPr defaultRowHeight="13.5" x14ac:dyDescent="0.3"/>
  <cols>
    <col min="1" max="1" width="8.33203125" style="150" customWidth="1"/>
    <col min="2" max="2" width="1.6640625" style="150" customWidth="1"/>
    <col min="3" max="3" width="4.1640625" style="150" customWidth="1"/>
    <col min="4" max="4" width="4.33203125" style="150" customWidth="1"/>
    <col min="5" max="5" width="17.1640625" style="150" customWidth="1"/>
    <col min="6" max="7" width="11.1640625" style="150" customWidth="1"/>
    <col min="8" max="8" width="12.5" style="150" customWidth="1"/>
    <col min="9" max="9" width="7" style="150" customWidth="1"/>
    <col min="10" max="10" width="5.1640625" style="150" customWidth="1"/>
    <col min="11" max="11" width="11.5" style="150" customWidth="1"/>
    <col min="12" max="12" width="12" style="150" customWidth="1"/>
    <col min="13" max="14" width="6" style="150" customWidth="1"/>
    <col min="15" max="15" width="2" style="150" customWidth="1"/>
    <col min="16" max="16" width="12.5" style="150" customWidth="1"/>
    <col min="17" max="17" width="4.1640625" style="150" customWidth="1"/>
    <col min="18" max="18" width="1.6640625" style="150" customWidth="1"/>
    <col min="19" max="19" width="8.1640625" style="150" customWidth="1"/>
    <col min="20" max="20" width="29.6640625" style="150" hidden="1" customWidth="1"/>
    <col min="21" max="21" width="16.33203125" style="150" hidden="1" customWidth="1"/>
    <col min="22" max="22" width="12.33203125" style="150" hidden="1" customWidth="1"/>
    <col min="23" max="23" width="16.33203125" style="150" hidden="1" customWidth="1"/>
    <col min="24" max="24" width="12.1640625" style="150" hidden="1" customWidth="1"/>
    <col min="25" max="25" width="15" style="150" hidden="1" customWidth="1"/>
    <col min="26" max="26" width="11" style="150" hidden="1" customWidth="1"/>
    <col min="27" max="27" width="15" style="150" hidden="1" customWidth="1"/>
    <col min="28" max="28" width="16.33203125" style="150" hidden="1" customWidth="1"/>
    <col min="29" max="29" width="11" style="150" customWidth="1"/>
    <col min="30" max="30" width="15" style="150" customWidth="1"/>
    <col min="31" max="31" width="16.33203125" style="150" customWidth="1"/>
    <col min="32" max="16384" width="9.33203125" style="150"/>
  </cols>
  <sheetData>
    <row r="1" spans="1:66" ht="21.75" customHeight="1" x14ac:dyDescent="0.3">
      <c r="A1" s="167"/>
      <c r="B1" s="165"/>
      <c r="C1" s="165"/>
      <c r="D1" s="166" t="s">
        <v>1</v>
      </c>
      <c r="E1" s="165"/>
      <c r="F1" s="163" t="s">
        <v>165</v>
      </c>
      <c r="G1" s="163"/>
      <c r="H1" s="244" t="s">
        <v>166</v>
      </c>
      <c r="I1" s="244"/>
      <c r="J1" s="244"/>
      <c r="K1" s="244"/>
      <c r="L1" s="163" t="s">
        <v>167</v>
      </c>
      <c r="M1" s="165"/>
      <c r="N1" s="165"/>
      <c r="O1" s="166" t="s">
        <v>88</v>
      </c>
      <c r="P1" s="165"/>
      <c r="Q1" s="165"/>
      <c r="R1" s="165"/>
      <c r="S1" s="163" t="s">
        <v>168</v>
      </c>
      <c r="T1" s="163"/>
      <c r="U1" s="167"/>
      <c r="V1" s="167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40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07" t="s">
        <v>6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14" t="s">
        <v>201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82</v>
      </c>
    </row>
    <row r="4" spans="1:66" ht="36.950000000000003" customHeight="1" x14ac:dyDescent="0.3">
      <c r="B4" s="18"/>
      <c r="C4" s="233" t="s">
        <v>89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0"/>
      <c r="T4" s="21" t="s">
        <v>12</v>
      </c>
      <c r="AT4" s="14" t="s">
        <v>4</v>
      </c>
    </row>
    <row r="5" spans="1:66" ht="6.95" customHeight="1" x14ac:dyDescent="0.3">
      <c r="B5" s="18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20"/>
    </row>
    <row r="6" spans="1:66" ht="25.35" customHeight="1" x14ac:dyDescent="0.3">
      <c r="B6" s="18"/>
      <c r="C6" s="151"/>
      <c r="D6" s="25" t="s">
        <v>16</v>
      </c>
      <c r="E6" s="151"/>
      <c r="F6" s="284" t="s">
        <v>210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151"/>
      <c r="R6" s="20"/>
    </row>
    <row r="7" spans="1:66" s="1" customFormat="1" ht="32.85" customHeight="1" x14ac:dyDescent="0.3">
      <c r="B7" s="28"/>
      <c r="C7" s="154"/>
      <c r="D7" s="24" t="s">
        <v>90</v>
      </c>
      <c r="E7" s="154"/>
      <c r="F7" s="242" t="s">
        <v>204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154"/>
      <c r="R7" s="30"/>
    </row>
    <row r="8" spans="1:66" s="1" customFormat="1" ht="14.45" customHeight="1" x14ac:dyDescent="0.3">
      <c r="B8" s="28"/>
      <c r="C8" s="154"/>
      <c r="D8" s="25" t="s">
        <v>17</v>
      </c>
      <c r="E8" s="154"/>
      <c r="F8" s="152" t="s">
        <v>3</v>
      </c>
      <c r="G8" s="154"/>
      <c r="H8" s="154"/>
      <c r="I8" s="154"/>
      <c r="J8" s="154"/>
      <c r="K8" s="154"/>
      <c r="L8" s="154"/>
      <c r="M8" s="25" t="s">
        <v>18</v>
      </c>
      <c r="N8" s="154"/>
      <c r="O8" s="152" t="s">
        <v>3</v>
      </c>
      <c r="P8" s="154"/>
      <c r="Q8" s="154"/>
      <c r="R8" s="30"/>
    </row>
    <row r="9" spans="1:66" s="1" customFormat="1" ht="14.45" customHeight="1" x14ac:dyDescent="0.3">
      <c r="B9" s="28"/>
      <c r="C9" s="154"/>
      <c r="D9" s="25" t="s">
        <v>19</v>
      </c>
      <c r="E9" s="154"/>
      <c r="F9" s="152" t="s">
        <v>20</v>
      </c>
      <c r="G9" s="154"/>
      <c r="H9" s="154"/>
      <c r="I9" s="154"/>
      <c r="J9" s="154"/>
      <c r="K9" s="154"/>
      <c r="L9" s="154"/>
      <c r="M9" s="25" t="s">
        <v>21</v>
      </c>
      <c r="N9" s="154"/>
      <c r="O9" s="251"/>
      <c r="P9" s="211"/>
      <c r="Q9" s="154"/>
      <c r="R9" s="30"/>
    </row>
    <row r="10" spans="1:66" s="1" customFormat="1" ht="10.9" customHeight="1" x14ac:dyDescent="0.3">
      <c r="B10" s="28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30"/>
    </row>
    <row r="11" spans="1:66" s="1" customFormat="1" ht="14.45" customHeight="1" x14ac:dyDescent="0.3">
      <c r="B11" s="28"/>
      <c r="C11" s="154"/>
      <c r="D11" s="25" t="s">
        <v>24</v>
      </c>
      <c r="E11" s="154"/>
      <c r="F11" s="154"/>
      <c r="G11" s="154"/>
      <c r="H11" s="154"/>
      <c r="I11" s="154"/>
      <c r="J11" s="154"/>
      <c r="K11" s="154"/>
      <c r="L11" s="154"/>
      <c r="M11" s="25" t="s">
        <v>25</v>
      </c>
      <c r="N11" s="154"/>
      <c r="O11" s="241" t="str">
        <f>IF('[1]Rekapitulace stavby'!AN10="","",'[1]Rekapitulace stavby'!AN10)</f>
        <v>00271730</v>
      </c>
      <c r="P11" s="211"/>
      <c r="Q11" s="154"/>
      <c r="R11" s="30"/>
    </row>
    <row r="12" spans="1:66" s="1" customFormat="1" ht="18" customHeight="1" x14ac:dyDescent="0.3">
      <c r="B12" s="28"/>
      <c r="C12" s="154"/>
      <c r="D12" s="154"/>
      <c r="E12" s="152" t="str">
        <f>IF('[1]Rekapitulace stavby'!E11="","",'[1]Rekapitulace stavby'!E11)</f>
        <v>Město Lázně Bělohrad</v>
      </c>
      <c r="F12" s="154"/>
      <c r="G12" s="154"/>
      <c r="H12" s="154"/>
      <c r="I12" s="154"/>
      <c r="J12" s="154"/>
      <c r="K12" s="154"/>
      <c r="L12" s="154"/>
      <c r="M12" s="25" t="s">
        <v>29</v>
      </c>
      <c r="N12" s="154"/>
      <c r="O12" s="241" t="str">
        <f>IF('[1]Rekapitulace stavby'!AN11="","",'[1]Rekapitulace stavby'!AN11)</f>
        <v>CZ00271730</v>
      </c>
      <c r="P12" s="211"/>
      <c r="Q12" s="154"/>
      <c r="R12" s="30"/>
    </row>
    <row r="13" spans="1:66" s="1" customFormat="1" ht="6.95" customHeight="1" x14ac:dyDescent="0.3">
      <c r="B13" s="28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30"/>
    </row>
    <row r="14" spans="1:66" s="1" customFormat="1" ht="14.45" customHeight="1" x14ac:dyDescent="0.3">
      <c r="B14" s="28"/>
      <c r="C14" s="154"/>
      <c r="D14" s="25" t="s">
        <v>31</v>
      </c>
      <c r="E14" s="154"/>
      <c r="F14" s="154"/>
      <c r="G14" s="154"/>
      <c r="H14" s="154"/>
      <c r="I14" s="154"/>
      <c r="J14" s="154"/>
      <c r="K14" s="154"/>
      <c r="L14" s="154"/>
      <c r="M14" s="25" t="s">
        <v>25</v>
      </c>
      <c r="N14" s="154"/>
      <c r="O14" s="241"/>
      <c r="P14" s="211"/>
      <c r="Q14" s="154"/>
      <c r="R14" s="30"/>
    </row>
    <row r="15" spans="1:66" s="1" customFormat="1" ht="18" customHeight="1" x14ac:dyDescent="0.3">
      <c r="B15" s="28"/>
      <c r="C15" s="154"/>
      <c r="D15" s="154"/>
      <c r="E15" s="152"/>
      <c r="F15" s="154"/>
      <c r="G15" s="154"/>
      <c r="H15" s="154"/>
      <c r="I15" s="154"/>
      <c r="J15" s="154"/>
      <c r="K15" s="154"/>
      <c r="L15" s="154"/>
      <c r="M15" s="25" t="s">
        <v>29</v>
      </c>
      <c r="N15" s="154"/>
      <c r="O15" s="241"/>
      <c r="P15" s="211"/>
      <c r="Q15" s="154"/>
      <c r="R15" s="30"/>
    </row>
    <row r="16" spans="1:66" s="1" customFormat="1" ht="6.95" customHeight="1" x14ac:dyDescent="0.3">
      <c r="B16" s="28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30"/>
    </row>
    <row r="17" spans="2:18" s="1" customFormat="1" ht="14.45" customHeight="1" x14ac:dyDescent="0.3">
      <c r="B17" s="28"/>
      <c r="C17" s="154"/>
      <c r="D17" s="25" t="s">
        <v>32</v>
      </c>
      <c r="E17" s="154"/>
      <c r="F17" s="154"/>
      <c r="G17" s="154"/>
      <c r="H17" s="154"/>
      <c r="I17" s="154"/>
      <c r="J17" s="154"/>
      <c r="K17" s="154"/>
      <c r="L17" s="154"/>
      <c r="M17" s="25" t="s">
        <v>25</v>
      </c>
      <c r="N17" s="154"/>
      <c r="O17" s="241" t="str">
        <f>IF('[1]Rekapitulace stavby'!AN16="","",'[1]Rekapitulace stavby'!AN16)</f>
        <v/>
      </c>
      <c r="P17" s="211"/>
      <c r="Q17" s="154"/>
      <c r="R17" s="30"/>
    </row>
    <row r="18" spans="2:18" s="1" customFormat="1" ht="18" customHeight="1" x14ac:dyDescent="0.3">
      <c r="B18" s="28"/>
      <c r="C18" s="154"/>
      <c r="D18" s="154"/>
      <c r="E18" s="152" t="str">
        <f>IF('[1]Rekapitulace stavby'!E17="","",'[1]Rekapitulace stavby'!E17)</f>
        <v xml:space="preserve"> </v>
      </c>
      <c r="F18" s="154"/>
      <c r="G18" s="154"/>
      <c r="H18" s="154"/>
      <c r="I18" s="154"/>
      <c r="J18" s="154"/>
      <c r="K18" s="154"/>
      <c r="L18" s="154"/>
      <c r="M18" s="25" t="s">
        <v>29</v>
      </c>
      <c r="N18" s="154"/>
      <c r="O18" s="241" t="str">
        <f>IF('[1]Rekapitulace stavby'!AN17="","",'[1]Rekapitulace stavby'!AN17)</f>
        <v/>
      </c>
      <c r="P18" s="211"/>
      <c r="Q18" s="154"/>
      <c r="R18" s="30"/>
    </row>
    <row r="19" spans="2:18" s="1" customFormat="1" ht="6.95" customHeight="1" x14ac:dyDescent="0.3">
      <c r="B19" s="28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30"/>
    </row>
    <row r="20" spans="2:18" s="1" customFormat="1" ht="14.45" customHeight="1" x14ac:dyDescent="0.3">
      <c r="B20" s="28"/>
      <c r="C20" s="154"/>
      <c r="D20" s="25" t="s">
        <v>35</v>
      </c>
      <c r="E20" s="154"/>
      <c r="F20" s="154"/>
      <c r="G20" s="154"/>
      <c r="H20" s="154"/>
      <c r="I20" s="154"/>
      <c r="J20" s="154"/>
      <c r="K20" s="154"/>
      <c r="L20" s="154"/>
      <c r="M20" s="25" t="s">
        <v>25</v>
      </c>
      <c r="N20" s="154"/>
      <c r="O20" s="241" t="s">
        <v>3</v>
      </c>
      <c r="P20" s="211"/>
      <c r="Q20" s="154"/>
      <c r="R20" s="30"/>
    </row>
    <row r="21" spans="2:18" s="1" customFormat="1" ht="18" customHeight="1" x14ac:dyDescent="0.3">
      <c r="B21" s="28"/>
      <c r="C21" s="154"/>
      <c r="D21" s="154"/>
      <c r="E21" s="173"/>
      <c r="F21" s="154"/>
      <c r="G21" s="154"/>
      <c r="H21" s="154"/>
      <c r="I21" s="154"/>
      <c r="J21" s="154"/>
      <c r="K21" s="154"/>
      <c r="L21" s="154"/>
      <c r="M21" s="25" t="s">
        <v>29</v>
      </c>
      <c r="N21" s="154"/>
      <c r="O21" s="241" t="s">
        <v>3</v>
      </c>
      <c r="P21" s="211"/>
      <c r="Q21" s="154"/>
      <c r="R21" s="30"/>
    </row>
    <row r="22" spans="2:18" s="1" customFormat="1" ht="6.95" customHeight="1" x14ac:dyDescent="0.3">
      <c r="B22" s="28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30"/>
    </row>
    <row r="23" spans="2:18" s="1" customFormat="1" ht="14.45" customHeight="1" x14ac:dyDescent="0.3">
      <c r="B23" s="28"/>
      <c r="C23" s="154"/>
      <c r="D23" s="25" t="s">
        <v>36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30"/>
    </row>
    <row r="24" spans="2:18" s="1" customFormat="1" ht="22.5" customHeight="1" x14ac:dyDescent="0.3">
      <c r="B24" s="28"/>
      <c r="C24" s="154"/>
      <c r="D24" s="154"/>
      <c r="E24" s="243" t="s">
        <v>3</v>
      </c>
      <c r="F24" s="211"/>
      <c r="G24" s="211"/>
      <c r="H24" s="211"/>
      <c r="I24" s="211"/>
      <c r="J24" s="211"/>
      <c r="K24" s="211"/>
      <c r="L24" s="211"/>
      <c r="M24" s="154"/>
      <c r="N24" s="154"/>
      <c r="O24" s="154"/>
      <c r="P24" s="154"/>
      <c r="Q24" s="154"/>
      <c r="R24" s="30"/>
    </row>
    <row r="25" spans="2:18" s="1" customFormat="1" ht="6.95" customHeight="1" x14ac:dyDescent="0.3">
      <c r="B25" s="28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30"/>
    </row>
    <row r="26" spans="2:18" s="1" customFormat="1" ht="6.95" customHeight="1" x14ac:dyDescent="0.3">
      <c r="B26" s="28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4"/>
      <c r="R26" s="30"/>
    </row>
    <row r="27" spans="2:18" s="1" customFormat="1" ht="14.45" customHeight="1" x14ac:dyDescent="0.3">
      <c r="B27" s="28"/>
      <c r="C27" s="154"/>
      <c r="D27" s="97" t="s">
        <v>91</v>
      </c>
      <c r="E27" s="154"/>
      <c r="F27" s="154"/>
      <c r="G27" s="154"/>
      <c r="H27" s="154"/>
      <c r="I27" s="154"/>
      <c r="J27" s="154"/>
      <c r="K27" s="154"/>
      <c r="L27" s="154"/>
      <c r="M27" s="217">
        <f>N88</f>
        <v>0</v>
      </c>
      <c r="N27" s="211"/>
      <c r="O27" s="211"/>
      <c r="P27" s="211"/>
      <c r="Q27" s="154"/>
      <c r="R27" s="30"/>
    </row>
    <row r="28" spans="2:18" s="1" customFormat="1" ht="14.45" customHeight="1" x14ac:dyDescent="0.3">
      <c r="B28" s="28"/>
      <c r="C28" s="154"/>
      <c r="D28" s="27" t="s">
        <v>92</v>
      </c>
      <c r="E28" s="154"/>
      <c r="F28" s="154"/>
      <c r="G28" s="154"/>
      <c r="H28" s="154"/>
      <c r="I28" s="154"/>
      <c r="J28" s="154"/>
      <c r="K28" s="154"/>
      <c r="L28" s="154"/>
      <c r="M28" s="217">
        <f>N97</f>
        <v>0</v>
      </c>
      <c r="N28" s="211"/>
      <c r="O28" s="211"/>
      <c r="P28" s="211"/>
      <c r="Q28" s="154"/>
      <c r="R28" s="30"/>
    </row>
    <row r="29" spans="2:18" s="1" customFormat="1" ht="6.95" customHeight="1" x14ac:dyDescent="0.3">
      <c r="B29" s="28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30"/>
    </row>
    <row r="30" spans="2:18" s="1" customFormat="1" ht="25.35" customHeight="1" x14ac:dyDescent="0.3">
      <c r="B30" s="28"/>
      <c r="C30" s="154"/>
      <c r="D30" s="98" t="s">
        <v>39</v>
      </c>
      <c r="E30" s="154"/>
      <c r="F30" s="154"/>
      <c r="G30" s="154"/>
      <c r="H30" s="154"/>
      <c r="I30" s="154"/>
      <c r="J30" s="154"/>
      <c r="K30" s="154"/>
      <c r="L30" s="154"/>
      <c r="M30" s="288">
        <f>ROUND(M27+M28,2)</f>
        <v>0</v>
      </c>
      <c r="N30" s="211"/>
      <c r="O30" s="211"/>
      <c r="P30" s="211"/>
      <c r="Q30" s="154"/>
      <c r="R30" s="30"/>
    </row>
    <row r="31" spans="2:18" s="1" customFormat="1" ht="6.95" customHeight="1" x14ac:dyDescent="0.3">
      <c r="B31" s="28"/>
      <c r="C31" s="154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4"/>
      <c r="R31" s="30"/>
    </row>
    <row r="32" spans="2:18" s="1" customFormat="1" ht="14.45" customHeight="1" x14ac:dyDescent="0.3">
      <c r="B32" s="28"/>
      <c r="C32" s="154"/>
      <c r="D32" s="35" t="s">
        <v>40</v>
      </c>
      <c r="E32" s="35" t="s">
        <v>41</v>
      </c>
      <c r="F32" s="153">
        <v>0.21</v>
      </c>
      <c r="G32" s="99" t="s">
        <v>42</v>
      </c>
      <c r="H32" s="286">
        <f>SUM(M27,M28)</f>
        <v>0</v>
      </c>
      <c r="I32" s="211"/>
      <c r="J32" s="211"/>
      <c r="K32" s="154"/>
      <c r="L32" s="154"/>
      <c r="M32" s="286">
        <f>H32*1.21</f>
        <v>0</v>
      </c>
      <c r="N32" s="211"/>
      <c r="O32" s="211"/>
      <c r="P32" s="211"/>
      <c r="Q32" s="154"/>
      <c r="R32" s="30"/>
    </row>
    <row r="33" spans="2:18" s="1" customFormat="1" ht="14.45" customHeight="1" x14ac:dyDescent="0.3">
      <c r="B33" s="28"/>
      <c r="C33" s="154"/>
      <c r="D33" s="154"/>
      <c r="E33" s="35" t="s">
        <v>43</v>
      </c>
      <c r="F33" s="153">
        <v>0.15</v>
      </c>
      <c r="G33" s="99" t="s">
        <v>42</v>
      </c>
      <c r="H33" s="286">
        <v>0</v>
      </c>
      <c r="I33" s="211"/>
      <c r="J33" s="211"/>
      <c r="K33" s="154"/>
      <c r="L33" s="154"/>
      <c r="M33" s="286">
        <f>ROUND(ROUND((SUM(BF97:BF98)+SUM(BF116:BF148)), 2)*F33, 2)</f>
        <v>0</v>
      </c>
      <c r="N33" s="211"/>
      <c r="O33" s="211"/>
      <c r="P33" s="211"/>
      <c r="Q33" s="154"/>
      <c r="R33" s="30"/>
    </row>
    <row r="34" spans="2:18" s="1" customFormat="1" ht="14.45" hidden="1" customHeight="1" x14ac:dyDescent="0.3">
      <c r="B34" s="28"/>
      <c r="C34" s="154"/>
      <c r="D34" s="154"/>
      <c r="E34" s="35" t="s">
        <v>44</v>
      </c>
      <c r="F34" s="153">
        <v>0.21</v>
      </c>
      <c r="G34" s="99" t="s">
        <v>42</v>
      </c>
      <c r="H34" s="286">
        <f>ROUND((SUM(BG97:BG98)+SUM(BG116:BG148)), 2)</f>
        <v>0</v>
      </c>
      <c r="I34" s="211"/>
      <c r="J34" s="211"/>
      <c r="K34" s="154"/>
      <c r="L34" s="154"/>
      <c r="M34" s="286">
        <v>0</v>
      </c>
      <c r="N34" s="211"/>
      <c r="O34" s="211"/>
      <c r="P34" s="211"/>
      <c r="Q34" s="154"/>
      <c r="R34" s="30"/>
    </row>
    <row r="35" spans="2:18" s="1" customFormat="1" ht="14.45" hidden="1" customHeight="1" x14ac:dyDescent="0.3">
      <c r="B35" s="28"/>
      <c r="C35" s="154"/>
      <c r="D35" s="154"/>
      <c r="E35" s="35" t="s">
        <v>45</v>
      </c>
      <c r="F35" s="153">
        <v>0.15</v>
      </c>
      <c r="G35" s="99" t="s">
        <v>42</v>
      </c>
      <c r="H35" s="286">
        <f>ROUND((SUM(BH97:BH98)+SUM(BH116:BH148)), 2)</f>
        <v>0</v>
      </c>
      <c r="I35" s="211"/>
      <c r="J35" s="211"/>
      <c r="K35" s="154"/>
      <c r="L35" s="154"/>
      <c r="M35" s="286">
        <v>0</v>
      </c>
      <c r="N35" s="211"/>
      <c r="O35" s="211"/>
      <c r="P35" s="211"/>
      <c r="Q35" s="154"/>
      <c r="R35" s="30"/>
    </row>
    <row r="36" spans="2:18" s="1" customFormat="1" ht="14.45" hidden="1" customHeight="1" x14ac:dyDescent="0.3">
      <c r="B36" s="28"/>
      <c r="C36" s="154"/>
      <c r="D36" s="154"/>
      <c r="E36" s="35" t="s">
        <v>46</v>
      </c>
      <c r="F36" s="153">
        <v>0</v>
      </c>
      <c r="G36" s="99" t="s">
        <v>42</v>
      </c>
      <c r="H36" s="286">
        <f>ROUND((SUM(BI97:BI98)+SUM(BI116:BI148)), 2)</f>
        <v>0</v>
      </c>
      <c r="I36" s="211"/>
      <c r="J36" s="211"/>
      <c r="K36" s="154"/>
      <c r="L36" s="154"/>
      <c r="M36" s="286">
        <v>0</v>
      </c>
      <c r="N36" s="211"/>
      <c r="O36" s="211"/>
      <c r="P36" s="211"/>
      <c r="Q36" s="154"/>
      <c r="R36" s="30"/>
    </row>
    <row r="37" spans="2:18" s="1" customFormat="1" ht="6.95" customHeight="1" x14ac:dyDescent="0.3">
      <c r="B37" s="28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30"/>
    </row>
    <row r="38" spans="2:18" s="1" customFormat="1" ht="25.35" customHeight="1" x14ac:dyDescent="0.3">
      <c r="B38" s="28"/>
      <c r="C38" s="157"/>
      <c r="D38" s="100" t="s">
        <v>47</v>
      </c>
      <c r="E38" s="156"/>
      <c r="F38" s="156"/>
      <c r="G38" s="101" t="s">
        <v>48</v>
      </c>
      <c r="H38" s="102" t="s">
        <v>49</v>
      </c>
      <c r="I38" s="156"/>
      <c r="J38" s="156"/>
      <c r="K38" s="156"/>
      <c r="L38" s="287">
        <f>SUM(M32,M33)</f>
        <v>0</v>
      </c>
      <c r="M38" s="226"/>
      <c r="N38" s="226"/>
      <c r="O38" s="226"/>
      <c r="P38" s="228"/>
      <c r="Q38" s="157"/>
      <c r="R38" s="30"/>
    </row>
    <row r="39" spans="2:18" s="1" customFormat="1" ht="14.45" customHeight="1" x14ac:dyDescent="0.3">
      <c r="B39" s="28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30"/>
    </row>
    <row r="40" spans="2:18" s="1" customFormat="1" ht="14.45" customHeight="1" x14ac:dyDescent="0.3">
      <c r="B40" s="28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30"/>
    </row>
    <row r="41" spans="2:18" x14ac:dyDescent="0.3">
      <c r="B41" s="18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20"/>
    </row>
    <row r="42" spans="2:18" x14ac:dyDescent="0.3">
      <c r="B42" s="18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20"/>
    </row>
    <row r="43" spans="2:18" x14ac:dyDescent="0.3">
      <c r="B43" s="18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20"/>
    </row>
    <row r="44" spans="2:18" x14ac:dyDescent="0.3">
      <c r="B44" s="18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20"/>
    </row>
    <row r="45" spans="2:18" x14ac:dyDescent="0.3">
      <c r="B45" s="18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20"/>
    </row>
    <row r="46" spans="2:18" x14ac:dyDescent="0.3">
      <c r="B46" s="18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20"/>
    </row>
    <row r="47" spans="2:18" x14ac:dyDescent="0.3">
      <c r="B47" s="18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20"/>
    </row>
    <row r="48" spans="2:18" x14ac:dyDescent="0.3">
      <c r="B48" s="18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20"/>
    </row>
    <row r="49" spans="2:18" x14ac:dyDescent="0.3">
      <c r="B49" s="18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20"/>
    </row>
    <row r="50" spans="2:18" s="1" customFormat="1" ht="15" x14ac:dyDescent="0.3">
      <c r="B50" s="28"/>
      <c r="C50" s="154"/>
      <c r="D50" s="43" t="s">
        <v>50</v>
      </c>
      <c r="E50" s="155"/>
      <c r="F50" s="155"/>
      <c r="G50" s="155"/>
      <c r="H50" s="45"/>
      <c r="I50" s="154"/>
      <c r="J50" s="43" t="s">
        <v>51</v>
      </c>
      <c r="K50" s="155"/>
      <c r="L50" s="155"/>
      <c r="M50" s="155"/>
      <c r="N50" s="155"/>
      <c r="O50" s="155"/>
      <c r="P50" s="45"/>
      <c r="Q50" s="154"/>
      <c r="R50" s="30"/>
    </row>
    <row r="51" spans="2:18" x14ac:dyDescent="0.3">
      <c r="B51" s="18"/>
      <c r="C51" s="151"/>
      <c r="D51" s="46"/>
      <c r="E51" s="151"/>
      <c r="F51" s="151"/>
      <c r="G51" s="151"/>
      <c r="H51" s="47"/>
      <c r="I51" s="151"/>
      <c r="J51" s="46"/>
      <c r="K51" s="151"/>
      <c r="L51" s="151"/>
      <c r="M51" s="151"/>
      <c r="N51" s="151"/>
      <c r="O51" s="151"/>
      <c r="P51" s="47"/>
      <c r="Q51" s="151"/>
      <c r="R51" s="20"/>
    </row>
    <row r="52" spans="2:18" x14ac:dyDescent="0.3">
      <c r="B52" s="18"/>
      <c r="C52" s="151"/>
      <c r="D52" s="46"/>
      <c r="E52" s="151"/>
      <c r="F52" s="151"/>
      <c r="G52" s="151"/>
      <c r="H52" s="47"/>
      <c r="I52" s="151"/>
      <c r="J52" s="46"/>
      <c r="K52" s="151"/>
      <c r="L52" s="151"/>
      <c r="M52" s="151"/>
      <c r="N52" s="151"/>
      <c r="O52" s="151"/>
      <c r="P52" s="47"/>
      <c r="Q52" s="151"/>
      <c r="R52" s="20"/>
    </row>
    <row r="53" spans="2:18" x14ac:dyDescent="0.3">
      <c r="B53" s="18"/>
      <c r="C53" s="151"/>
      <c r="D53" s="46"/>
      <c r="E53" s="151"/>
      <c r="F53" s="151"/>
      <c r="G53" s="151"/>
      <c r="H53" s="47"/>
      <c r="I53" s="151"/>
      <c r="J53" s="46"/>
      <c r="K53" s="151"/>
      <c r="L53" s="151"/>
      <c r="M53" s="151"/>
      <c r="N53" s="151"/>
      <c r="O53" s="151"/>
      <c r="P53" s="47"/>
      <c r="Q53" s="151"/>
      <c r="R53" s="20"/>
    </row>
    <row r="54" spans="2:18" x14ac:dyDescent="0.3">
      <c r="B54" s="18"/>
      <c r="C54" s="151"/>
      <c r="D54" s="46"/>
      <c r="E54" s="151"/>
      <c r="F54" s="151"/>
      <c r="G54" s="151"/>
      <c r="H54" s="47"/>
      <c r="I54" s="151"/>
      <c r="J54" s="46"/>
      <c r="K54" s="151"/>
      <c r="L54" s="151"/>
      <c r="M54" s="151"/>
      <c r="N54" s="151"/>
      <c r="O54" s="151"/>
      <c r="P54" s="47"/>
      <c r="Q54" s="151"/>
      <c r="R54" s="20"/>
    </row>
    <row r="55" spans="2:18" x14ac:dyDescent="0.3">
      <c r="B55" s="18"/>
      <c r="C55" s="151"/>
      <c r="D55" s="46"/>
      <c r="E55" s="151"/>
      <c r="F55" s="151"/>
      <c r="G55" s="151"/>
      <c r="H55" s="47"/>
      <c r="I55" s="151"/>
      <c r="J55" s="46"/>
      <c r="K55" s="151"/>
      <c r="L55" s="151"/>
      <c r="M55" s="151"/>
      <c r="N55" s="151"/>
      <c r="O55" s="151"/>
      <c r="P55" s="47"/>
      <c r="Q55" s="151"/>
      <c r="R55" s="20"/>
    </row>
    <row r="56" spans="2:18" x14ac:dyDescent="0.3">
      <c r="B56" s="18"/>
      <c r="C56" s="151"/>
      <c r="D56" s="46"/>
      <c r="E56" s="151"/>
      <c r="F56" s="151"/>
      <c r="G56" s="151"/>
      <c r="H56" s="47"/>
      <c r="I56" s="151"/>
      <c r="J56" s="46"/>
      <c r="K56" s="151"/>
      <c r="L56" s="151"/>
      <c r="M56" s="151"/>
      <c r="N56" s="151"/>
      <c r="O56" s="151"/>
      <c r="P56" s="47"/>
      <c r="Q56" s="151"/>
      <c r="R56" s="20"/>
    </row>
    <row r="57" spans="2:18" x14ac:dyDescent="0.3">
      <c r="B57" s="18"/>
      <c r="C57" s="151"/>
      <c r="D57" s="46"/>
      <c r="E57" s="151"/>
      <c r="F57" s="151"/>
      <c r="G57" s="151"/>
      <c r="H57" s="47"/>
      <c r="I57" s="151"/>
      <c r="J57" s="46"/>
      <c r="K57" s="151"/>
      <c r="L57" s="151"/>
      <c r="M57" s="151"/>
      <c r="N57" s="151"/>
      <c r="O57" s="151"/>
      <c r="P57" s="47"/>
      <c r="Q57" s="151"/>
      <c r="R57" s="20"/>
    </row>
    <row r="58" spans="2:18" x14ac:dyDescent="0.3">
      <c r="B58" s="18"/>
      <c r="C58" s="151"/>
      <c r="D58" s="46"/>
      <c r="E58" s="151"/>
      <c r="F58" s="151"/>
      <c r="G58" s="151"/>
      <c r="H58" s="47"/>
      <c r="I58" s="151"/>
      <c r="J58" s="46"/>
      <c r="K58" s="151"/>
      <c r="L58" s="151"/>
      <c r="M58" s="151"/>
      <c r="N58" s="151"/>
      <c r="O58" s="151"/>
      <c r="P58" s="47"/>
      <c r="Q58" s="151"/>
      <c r="R58" s="20"/>
    </row>
    <row r="59" spans="2:18" s="1" customFormat="1" ht="15" x14ac:dyDescent="0.3">
      <c r="B59" s="28"/>
      <c r="C59" s="154"/>
      <c r="D59" s="48" t="s">
        <v>52</v>
      </c>
      <c r="E59" s="49"/>
      <c r="F59" s="49"/>
      <c r="G59" s="50" t="s">
        <v>53</v>
      </c>
      <c r="H59" s="51"/>
      <c r="I59" s="154"/>
      <c r="J59" s="48" t="s">
        <v>52</v>
      </c>
      <c r="K59" s="49"/>
      <c r="L59" s="49"/>
      <c r="M59" s="49"/>
      <c r="N59" s="50" t="s">
        <v>53</v>
      </c>
      <c r="O59" s="49"/>
      <c r="P59" s="51"/>
      <c r="Q59" s="154"/>
      <c r="R59" s="30"/>
    </row>
    <row r="60" spans="2:18" x14ac:dyDescent="0.3">
      <c r="B60" s="18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20"/>
    </row>
    <row r="61" spans="2:18" s="1" customFormat="1" ht="15" x14ac:dyDescent="0.3">
      <c r="B61" s="28"/>
      <c r="C61" s="154"/>
      <c r="D61" s="43" t="s">
        <v>54</v>
      </c>
      <c r="E61" s="155"/>
      <c r="F61" s="155"/>
      <c r="G61" s="155"/>
      <c r="H61" s="45"/>
      <c r="I61" s="154"/>
      <c r="J61" s="43" t="s">
        <v>55</v>
      </c>
      <c r="K61" s="155"/>
      <c r="L61" s="155"/>
      <c r="M61" s="155"/>
      <c r="N61" s="155"/>
      <c r="O61" s="155"/>
      <c r="P61" s="45"/>
      <c r="Q61" s="154"/>
      <c r="R61" s="30"/>
    </row>
    <row r="62" spans="2:18" x14ac:dyDescent="0.3">
      <c r="B62" s="18"/>
      <c r="C62" s="151"/>
      <c r="D62" s="46"/>
      <c r="E62" s="151"/>
      <c r="F62" s="151"/>
      <c r="G62" s="151"/>
      <c r="H62" s="47"/>
      <c r="I62" s="151"/>
      <c r="J62" s="46"/>
      <c r="K62" s="151"/>
      <c r="L62" s="151"/>
      <c r="M62" s="151"/>
      <c r="N62" s="151"/>
      <c r="O62" s="151"/>
      <c r="P62" s="47"/>
      <c r="Q62" s="151"/>
      <c r="R62" s="20"/>
    </row>
    <row r="63" spans="2:18" x14ac:dyDescent="0.3">
      <c r="B63" s="18"/>
      <c r="C63" s="151"/>
      <c r="D63" s="46"/>
      <c r="E63" s="151"/>
      <c r="F63" s="151"/>
      <c r="G63" s="151"/>
      <c r="H63" s="47"/>
      <c r="I63" s="151"/>
      <c r="J63" s="46"/>
      <c r="K63" s="151"/>
      <c r="L63" s="151"/>
      <c r="M63" s="151"/>
      <c r="N63" s="151"/>
      <c r="O63" s="151"/>
      <c r="P63" s="47"/>
      <c r="Q63" s="151"/>
      <c r="R63" s="20"/>
    </row>
    <row r="64" spans="2:18" x14ac:dyDescent="0.3">
      <c r="B64" s="18"/>
      <c r="C64" s="151"/>
      <c r="D64" s="46"/>
      <c r="E64" s="151"/>
      <c r="F64" s="151"/>
      <c r="G64" s="151"/>
      <c r="H64" s="47"/>
      <c r="I64" s="151"/>
      <c r="J64" s="46"/>
      <c r="K64" s="151"/>
      <c r="L64" s="151"/>
      <c r="M64" s="151"/>
      <c r="N64" s="151"/>
      <c r="O64" s="151"/>
      <c r="P64" s="47"/>
      <c r="Q64" s="151"/>
      <c r="R64" s="20"/>
    </row>
    <row r="65" spans="2:18" x14ac:dyDescent="0.3">
      <c r="B65" s="18"/>
      <c r="C65" s="151"/>
      <c r="D65" s="46"/>
      <c r="E65" s="151"/>
      <c r="F65" s="151"/>
      <c r="G65" s="151"/>
      <c r="H65" s="47"/>
      <c r="I65" s="151"/>
      <c r="J65" s="46"/>
      <c r="K65" s="151"/>
      <c r="L65" s="151"/>
      <c r="M65" s="151"/>
      <c r="N65" s="151"/>
      <c r="O65" s="151"/>
      <c r="P65" s="47"/>
      <c r="Q65" s="151"/>
      <c r="R65" s="20"/>
    </row>
    <row r="66" spans="2:18" x14ac:dyDescent="0.3">
      <c r="B66" s="18"/>
      <c r="C66" s="151"/>
      <c r="D66" s="46"/>
      <c r="E66" s="151"/>
      <c r="F66" s="151"/>
      <c r="G66" s="151"/>
      <c r="H66" s="47"/>
      <c r="I66" s="151"/>
      <c r="J66" s="46"/>
      <c r="K66" s="151"/>
      <c r="L66" s="151"/>
      <c r="M66" s="151"/>
      <c r="N66" s="151"/>
      <c r="O66" s="151"/>
      <c r="P66" s="47"/>
      <c r="Q66" s="151"/>
      <c r="R66" s="20"/>
    </row>
    <row r="67" spans="2:18" x14ac:dyDescent="0.3">
      <c r="B67" s="18"/>
      <c r="C67" s="151"/>
      <c r="D67" s="46"/>
      <c r="E67" s="151"/>
      <c r="F67" s="151"/>
      <c r="G67" s="151"/>
      <c r="H67" s="47"/>
      <c r="I67" s="151"/>
      <c r="J67" s="46"/>
      <c r="K67" s="151"/>
      <c r="L67" s="151"/>
      <c r="M67" s="151"/>
      <c r="N67" s="151"/>
      <c r="O67" s="151"/>
      <c r="P67" s="47"/>
      <c r="Q67" s="151"/>
      <c r="R67" s="20"/>
    </row>
    <row r="68" spans="2:18" x14ac:dyDescent="0.3">
      <c r="B68" s="18"/>
      <c r="C68" s="151"/>
      <c r="D68" s="46"/>
      <c r="E68" s="151"/>
      <c r="F68" s="151"/>
      <c r="G68" s="151"/>
      <c r="H68" s="47"/>
      <c r="I68" s="151"/>
      <c r="J68" s="46"/>
      <c r="K68" s="151"/>
      <c r="L68" s="151"/>
      <c r="M68" s="151"/>
      <c r="N68" s="151"/>
      <c r="O68" s="151"/>
      <c r="P68" s="47"/>
      <c r="Q68" s="151"/>
      <c r="R68" s="20"/>
    </row>
    <row r="69" spans="2:18" x14ac:dyDescent="0.3">
      <c r="B69" s="18"/>
      <c r="C69" s="151"/>
      <c r="D69" s="46"/>
      <c r="E69" s="151"/>
      <c r="F69" s="151"/>
      <c r="G69" s="151"/>
      <c r="H69" s="47"/>
      <c r="I69" s="151"/>
      <c r="J69" s="46"/>
      <c r="K69" s="151"/>
      <c r="L69" s="151"/>
      <c r="M69" s="151"/>
      <c r="N69" s="151"/>
      <c r="O69" s="151"/>
      <c r="P69" s="47"/>
      <c r="Q69" s="151"/>
      <c r="R69" s="20"/>
    </row>
    <row r="70" spans="2:18" s="1" customFormat="1" ht="15" x14ac:dyDescent="0.3">
      <c r="B70" s="28"/>
      <c r="C70" s="154"/>
      <c r="D70" s="48" t="s">
        <v>52</v>
      </c>
      <c r="E70" s="49"/>
      <c r="F70" s="49"/>
      <c r="G70" s="50" t="s">
        <v>53</v>
      </c>
      <c r="H70" s="51"/>
      <c r="I70" s="154"/>
      <c r="J70" s="48" t="s">
        <v>52</v>
      </c>
      <c r="K70" s="49"/>
      <c r="L70" s="49"/>
      <c r="M70" s="49"/>
      <c r="N70" s="50" t="s">
        <v>53</v>
      </c>
      <c r="O70" s="49"/>
      <c r="P70" s="51"/>
      <c r="Q70" s="154"/>
      <c r="R70" s="30"/>
    </row>
    <row r="71" spans="2:18" s="1" customFormat="1" ht="14.45" customHeight="1" x14ac:dyDescent="0.3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6.95" customHeight="1" x14ac:dyDescent="0.3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6.950000000000003" customHeight="1" x14ac:dyDescent="0.3">
      <c r="B76" s="28"/>
      <c r="C76" s="233" t="s">
        <v>93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30"/>
    </row>
    <row r="77" spans="2:18" s="1" customFormat="1" ht="6.95" customHeight="1" x14ac:dyDescent="0.3">
      <c r="B77" s="28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30"/>
    </row>
    <row r="78" spans="2:18" s="1" customFormat="1" ht="30" customHeight="1" x14ac:dyDescent="0.3">
      <c r="B78" s="28"/>
      <c r="C78" s="25" t="s">
        <v>16</v>
      </c>
      <c r="D78" s="154"/>
      <c r="E78" s="154"/>
      <c r="F78" s="284" t="str">
        <f>F6</f>
        <v>Obnova komunikací C2 a C3 v k. ú. Horní Nová Ves</v>
      </c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154"/>
      <c r="R78" s="30"/>
    </row>
    <row r="79" spans="2:18" s="1" customFormat="1" ht="36.950000000000003" customHeight="1" x14ac:dyDescent="0.3">
      <c r="B79" s="28"/>
      <c r="C79" s="62" t="s">
        <v>90</v>
      </c>
      <c r="D79" s="154"/>
      <c r="E79" s="154"/>
      <c r="F79" s="234" t="str">
        <f>F7</f>
        <v>2 - C3 Komunikace</v>
      </c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154"/>
      <c r="R79" s="30"/>
    </row>
    <row r="80" spans="2:18" s="1" customFormat="1" ht="6.95" customHeight="1" x14ac:dyDescent="0.3">
      <c r="B80" s="28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30"/>
    </row>
    <row r="81" spans="2:47" s="1" customFormat="1" ht="18" customHeight="1" x14ac:dyDescent="0.3">
      <c r="B81" s="28"/>
      <c r="C81" s="25" t="s">
        <v>19</v>
      </c>
      <c r="D81" s="154"/>
      <c r="E81" s="154"/>
      <c r="F81" s="152" t="str">
        <f>F9</f>
        <v>Lázně Bělohrad</v>
      </c>
      <c r="G81" s="154"/>
      <c r="H81" s="154"/>
      <c r="I81" s="154"/>
      <c r="J81" s="154"/>
      <c r="K81" s="25" t="s">
        <v>21</v>
      </c>
      <c r="L81" s="154"/>
      <c r="M81" s="251" t="str">
        <f>IF(O9="","",O9)</f>
        <v/>
      </c>
      <c r="N81" s="211"/>
      <c r="O81" s="211"/>
      <c r="P81" s="211"/>
      <c r="Q81" s="154"/>
      <c r="R81" s="30"/>
    </row>
    <row r="82" spans="2:47" s="1" customFormat="1" ht="6.95" customHeight="1" x14ac:dyDescent="0.3">
      <c r="B82" s="28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30"/>
    </row>
    <row r="83" spans="2:47" s="1" customFormat="1" ht="15" x14ac:dyDescent="0.3">
      <c r="B83" s="28"/>
      <c r="C83" s="25" t="s">
        <v>24</v>
      </c>
      <c r="D83" s="154"/>
      <c r="E83" s="154"/>
      <c r="F83" s="152" t="str">
        <f>E12</f>
        <v>Město Lázně Bělohrad</v>
      </c>
      <c r="G83" s="154"/>
      <c r="H83" s="154"/>
      <c r="I83" s="154"/>
      <c r="J83" s="154"/>
      <c r="K83" s="25" t="s">
        <v>32</v>
      </c>
      <c r="L83" s="154"/>
      <c r="M83" s="241" t="str">
        <f>E18</f>
        <v xml:space="preserve"> </v>
      </c>
      <c r="N83" s="211"/>
      <c r="O83" s="211"/>
      <c r="P83" s="211"/>
      <c r="Q83" s="211"/>
      <c r="R83" s="30"/>
    </row>
    <row r="84" spans="2:47" s="1" customFormat="1" ht="14.45" customHeight="1" x14ac:dyDescent="0.3">
      <c r="B84" s="28"/>
      <c r="C84" s="25" t="s">
        <v>31</v>
      </c>
      <c r="D84" s="154"/>
      <c r="E84" s="154"/>
      <c r="F84" s="152" t="str">
        <f>IF(E15="","",E15)</f>
        <v/>
      </c>
      <c r="G84" s="154"/>
      <c r="H84" s="154"/>
      <c r="I84" s="154"/>
      <c r="J84" s="154"/>
      <c r="K84" s="25" t="s">
        <v>35</v>
      </c>
      <c r="L84" s="154"/>
      <c r="M84" s="252"/>
      <c r="N84" s="216"/>
      <c r="O84" s="216"/>
      <c r="P84" s="216"/>
      <c r="Q84" s="216"/>
      <c r="R84" s="30"/>
    </row>
    <row r="85" spans="2:47" s="1" customFormat="1" ht="10.35" customHeight="1" x14ac:dyDescent="0.3">
      <c r="B85" s="28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30"/>
    </row>
    <row r="86" spans="2:47" s="1" customFormat="1" ht="29.25" customHeight="1" x14ac:dyDescent="0.3">
      <c r="B86" s="28"/>
      <c r="C86" s="285" t="s">
        <v>94</v>
      </c>
      <c r="D86" s="258"/>
      <c r="E86" s="258"/>
      <c r="F86" s="258"/>
      <c r="G86" s="258"/>
      <c r="H86" s="157"/>
      <c r="I86" s="157"/>
      <c r="J86" s="157"/>
      <c r="K86" s="157"/>
      <c r="L86" s="157"/>
      <c r="M86" s="157"/>
      <c r="N86" s="285" t="s">
        <v>95</v>
      </c>
      <c r="O86" s="211"/>
      <c r="P86" s="211"/>
      <c r="Q86" s="211"/>
      <c r="R86" s="30"/>
    </row>
    <row r="87" spans="2:47" s="1" customFormat="1" ht="10.35" customHeight="1" x14ac:dyDescent="0.3">
      <c r="B87" s="28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30"/>
    </row>
    <row r="88" spans="2:47" s="1" customFormat="1" ht="29.25" customHeight="1" x14ac:dyDescent="0.3">
      <c r="B88" s="28"/>
      <c r="C88" s="103" t="s">
        <v>96</v>
      </c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210">
        <f>N116</f>
        <v>0</v>
      </c>
      <c r="O88" s="211"/>
      <c r="P88" s="211"/>
      <c r="Q88" s="211"/>
      <c r="R88" s="30"/>
      <c r="AU88" s="14" t="s">
        <v>97</v>
      </c>
    </row>
    <row r="89" spans="2:47" s="6" customFormat="1" ht="24.95" customHeight="1" x14ac:dyDescent="0.3">
      <c r="B89" s="104"/>
      <c r="C89" s="158"/>
      <c r="D89" s="106" t="s">
        <v>98</v>
      </c>
      <c r="E89" s="158"/>
      <c r="F89" s="158"/>
      <c r="G89" s="158"/>
      <c r="H89" s="158"/>
      <c r="I89" s="158"/>
      <c r="J89" s="158"/>
      <c r="K89" s="158"/>
      <c r="L89" s="158"/>
      <c r="M89" s="158"/>
      <c r="N89" s="248">
        <f>N117</f>
        <v>0</v>
      </c>
      <c r="O89" s="278"/>
      <c r="P89" s="278"/>
      <c r="Q89" s="278"/>
      <c r="R89" s="107"/>
    </row>
    <row r="90" spans="2:47" s="7" customFormat="1" ht="19.899999999999999" customHeight="1" x14ac:dyDescent="0.3">
      <c r="B90" s="108"/>
      <c r="C90" s="159"/>
      <c r="D90" s="110" t="s">
        <v>99</v>
      </c>
      <c r="E90" s="159"/>
      <c r="F90" s="159"/>
      <c r="G90" s="159"/>
      <c r="H90" s="159"/>
      <c r="I90" s="159"/>
      <c r="J90" s="159"/>
      <c r="K90" s="159"/>
      <c r="L90" s="159"/>
      <c r="M90" s="159"/>
      <c r="N90" s="279">
        <f>N118</f>
        <v>0</v>
      </c>
      <c r="O90" s="280"/>
      <c r="P90" s="280"/>
      <c r="Q90" s="280"/>
      <c r="R90" s="111"/>
    </row>
    <row r="91" spans="2:47" s="7" customFormat="1" ht="19.899999999999999" customHeight="1" x14ac:dyDescent="0.3">
      <c r="B91" s="108"/>
      <c r="C91" s="159"/>
      <c r="D91" s="110" t="s">
        <v>100</v>
      </c>
      <c r="E91" s="159"/>
      <c r="F91" s="159"/>
      <c r="G91" s="159"/>
      <c r="H91" s="159"/>
      <c r="I91" s="159"/>
      <c r="J91" s="159"/>
      <c r="K91" s="159"/>
      <c r="L91" s="159"/>
      <c r="M91" s="159"/>
      <c r="N91" s="279">
        <f>N120</f>
        <v>0</v>
      </c>
      <c r="O91" s="280"/>
      <c r="P91" s="280"/>
      <c r="Q91" s="280"/>
      <c r="R91" s="111"/>
    </row>
    <row r="92" spans="2:47" s="7" customFormat="1" ht="19.899999999999999" customHeight="1" x14ac:dyDescent="0.3">
      <c r="B92" s="108"/>
      <c r="C92" s="159"/>
      <c r="D92" s="110" t="s">
        <v>161</v>
      </c>
      <c r="E92" s="159"/>
      <c r="F92" s="159"/>
      <c r="G92" s="159"/>
      <c r="H92" s="159"/>
      <c r="I92" s="159"/>
      <c r="J92" s="159"/>
      <c r="K92" s="159"/>
      <c r="L92" s="159"/>
      <c r="M92" s="159"/>
      <c r="N92" s="279">
        <f>N126</f>
        <v>0</v>
      </c>
      <c r="O92" s="280"/>
      <c r="P92" s="280"/>
      <c r="Q92" s="280"/>
      <c r="R92" s="111"/>
    </row>
    <row r="93" spans="2:47" s="7" customFormat="1" ht="19.899999999999999" customHeight="1" x14ac:dyDescent="0.3">
      <c r="B93" s="108"/>
      <c r="C93" s="159"/>
      <c r="D93" s="110" t="s">
        <v>101</v>
      </c>
      <c r="E93" s="159"/>
      <c r="F93" s="159"/>
      <c r="G93" s="159"/>
      <c r="H93" s="159"/>
      <c r="I93" s="159"/>
      <c r="J93" s="159"/>
      <c r="K93" s="159"/>
      <c r="L93" s="159"/>
      <c r="M93" s="159"/>
      <c r="N93" s="279">
        <f>N133</f>
        <v>0</v>
      </c>
      <c r="O93" s="280"/>
      <c r="P93" s="280"/>
      <c r="Q93" s="280"/>
      <c r="R93" s="111"/>
    </row>
    <row r="94" spans="2:47" s="7" customFormat="1" ht="19.899999999999999" customHeight="1" x14ac:dyDescent="0.3">
      <c r="B94" s="108"/>
      <c r="C94" s="159"/>
      <c r="D94" s="110" t="s">
        <v>102</v>
      </c>
      <c r="E94" s="159"/>
      <c r="F94" s="159"/>
      <c r="G94" s="159"/>
      <c r="H94" s="159"/>
      <c r="I94" s="159"/>
      <c r="J94" s="159"/>
      <c r="K94" s="159"/>
      <c r="L94" s="159"/>
      <c r="M94" s="159"/>
      <c r="N94" s="279">
        <f>N139</f>
        <v>0</v>
      </c>
      <c r="O94" s="280"/>
      <c r="P94" s="280"/>
      <c r="Q94" s="280"/>
      <c r="R94" s="111"/>
    </row>
    <row r="95" spans="2:47" s="7" customFormat="1" ht="19.899999999999999" customHeight="1" x14ac:dyDescent="0.3">
      <c r="B95" s="108"/>
      <c r="C95" s="176"/>
      <c r="D95" s="110" t="s">
        <v>227</v>
      </c>
      <c r="E95" s="176"/>
      <c r="F95" s="176"/>
      <c r="G95" s="176"/>
      <c r="H95" s="176"/>
      <c r="I95" s="176"/>
      <c r="J95" s="176"/>
      <c r="K95" s="176"/>
      <c r="L95" s="176"/>
      <c r="M95" s="176"/>
      <c r="N95" s="279">
        <f>N141</f>
        <v>0</v>
      </c>
      <c r="O95" s="280"/>
      <c r="P95" s="280"/>
      <c r="Q95" s="280"/>
      <c r="R95" s="111"/>
    </row>
    <row r="96" spans="2:47" s="1" customFormat="1" ht="21.75" customHeight="1" x14ac:dyDescent="0.3">
      <c r="B96" s="28"/>
      <c r="C96" s="154"/>
      <c r="D96" s="205" t="s">
        <v>228</v>
      </c>
      <c r="E96" s="154"/>
      <c r="F96" s="154"/>
      <c r="G96" s="154"/>
      <c r="H96" s="154"/>
      <c r="I96" s="154"/>
      <c r="J96" s="154"/>
      <c r="K96" s="154"/>
      <c r="L96" s="154"/>
      <c r="M96" s="154"/>
      <c r="N96" s="279">
        <f>N143</f>
        <v>0</v>
      </c>
      <c r="O96" s="280"/>
      <c r="P96" s="280"/>
      <c r="Q96" s="280"/>
      <c r="R96" s="30"/>
    </row>
    <row r="97" spans="2:21" s="1" customFormat="1" ht="29.25" customHeight="1" x14ac:dyDescent="0.3">
      <c r="B97" s="28"/>
      <c r="C97" s="103" t="s">
        <v>103</v>
      </c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299">
        <v>0</v>
      </c>
      <c r="O97" s="211"/>
      <c r="P97" s="211"/>
      <c r="Q97" s="211"/>
      <c r="R97" s="30"/>
      <c r="T97" s="112"/>
      <c r="U97" s="113" t="s">
        <v>40</v>
      </c>
    </row>
    <row r="98" spans="2:21" s="1" customFormat="1" ht="18" customHeight="1" x14ac:dyDescent="0.3">
      <c r="B98" s="28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30"/>
    </row>
    <row r="99" spans="2:21" s="1" customFormat="1" ht="29.25" customHeight="1" x14ac:dyDescent="0.3">
      <c r="B99" s="28"/>
      <c r="C99" s="95" t="s">
        <v>87</v>
      </c>
      <c r="D99" s="157"/>
      <c r="E99" s="157"/>
      <c r="F99" s="157"/>
      <c r="G99" s="157"/>
      <c r="H99" s="157"/>
      <c r="I99" s="157"/>
      <c r="J99" s="157"/>
      <c r="K99" s="157"/>
      <c r="L99" s="221">
        <f>ROUND(SUM(N88+N97),2)</f>
        <v>0</v>
      </c>
      <c r="M99" s="258"/>
      <c r="N99" s="258"/>
      <c r="O99" s="258"/>
      <c r="P99" s="258"/>
      <c r="Q99" s="258"/>
      <c r="R99" s="30"/>
    </row>
    <row r="100" spans="2:21" s="1" customFormat="1" ht="6.95" customHeight="1" x14ac:dyDescent="0.3"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4"/>
    </row>
    <row r="104" spans="2:21" s="1" customFormat="1" ht="6.95" customHeight="1" x14ac:dyDescent="0.3"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7"/>
    </row>
    <row r="105" spans="2:21" s="1" customFormat="1" ht="36.950000000000003" customHeight="1" x14ac:dyDescent="0.3">
      <c r="B105" s="28"/>
      <c r="C105" s="233" t="s">
        <v>104</v>
      </c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30"/>
    </row>
    <row r="106" spans="2:21" s="1" customFormat="1" ht="6.95" customHeight="1" x14ac:dyDescent="0.3">
      <c r="B106" s="28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30"/>
    </row>
    <row r="107" spans="2:21" s="1" customFormat="1" ht="30" customHeight="1" x14ac:dyDescent="0.3">
      <c r="B107" s="28"/>
      <c r="C107" s="25" t="s">
        <v>16</v>
      </c>
      <c r="D107" s="154"/>
      <c r="E107" s="154"/>
      <c r="F107" s="284" t="str">
        <f>F6</f>
        <v>Obnova komunikací C2 a C3 v k. ú. Horní Nová Ves</v>
      </c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154"/>
      <c r="R107" s="30"/>
    </row>
    <row r="108" spans="2:21" s="1" customFormat="1" ht="36.950000000000003" customHeight="1" x14ac:dyDescent="0.3">
      <c r="B108" s="28"/>
      <c r="C108" s="62" t="s">
        <v>90</v>
      </c>
      <c r="D108" s="154"/>
      <c r="E108" s="154"/>
      <c r="F108" s="234" t="s">
        <v>204</v>
      </c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154"/>
      <c r="R108" s="30"/>
    </row>
    <row r="109" spans="2:21" s="1" customFormat="1" ht="6.95" customHeight="1" x14ac:dyDescent="0.3">
      <c r="B109" s="28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30"/>
    </row>
    <row r="110" spans="2:21" s="1" customFormat="1" ht="18" customHeight="1" x14ac:dyDescent="0.3">
      <c r="B110" s="28"/>
      <c r="C110" s="25" t="s">
        <v>19</v>
      </c>
      <c r="D110" s="154"/>
      <c r="E110" s="154"/>
      <c r="F110" s="152" t="str">
        <f>F9</f>
        <v>Lázně Bělohrad</v>
      </c>
      <c r="G110" s="154"/>
      <c r="H110" s="154"/>
      <c r="I110" s="154"/>
      <c r="J110" s="154"/>
      <c r="K110" s="25" t="s">
        <v>21</v>
      </c>
      <c r="L110" s="154"/>
      <c r="M110" s="251" t="str">
        <f>IF(O9="","",O9)</f>
        <v/>
      </c>
      <c r="N110" s="211"/>
      <c r="O110" s="211"/>
      <c r="P110" s="211"/>
      <c r="Q110" s="154"/>
      <c r="R110" s="30"/>
    </row>
    <row r="111" spans="2:21" s="1" customFormat="1" ht="6.95" customHeight="1" x14ac:dyDescent="0.3">
      <c r="B111" s="28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30"/>
    </row>
    <row r="112" spans="2:21" s="1" customFormat="1" ht="15" x14ac:dyDescent="0.3">
      <c r="B112" s="28"/>
      <c r="C112" s="25" t="s">
        <v>24</v>
      </c>
      <c r="D112" s="154"/>
      <c r="E112" s="154"/>
      <c r="F112" s="152" t="str">
        <f>E12</f>
        <v>Město Lázně Bělohrad</v>
      </c>
      <c r="G112" s="154"/>
      <c r="H112" s="154"/>
      <c r="I112" s="154"/>
      <c r="J112" s="154"/>
      <c r="K112" s="25" t="s">
        <v>32</v>
      </c>
      <c r="L112" s="154"/>
      <c r="M112" s="241" t="str">
        <f>E18</f>
        <v xml:space="preserve"> </v>
      </c>
      <c r="N112" s="211"/>
      <c r="O112" s="211"/>
      <c r="P112" s="211"/>
      <c r="Q112" s="211"/>
      <c r="R112" s="30"/>
    </row>
    <row r="113" spans="2:65" s="1" customFormat="1" ht="14.45" customHeight="1" x14ac:dyDescent="0.3">
      <c r="B113" s="28"/>
      <c r="C113" s="25" t="s">
        <v>31</v>
      </c>
      <c r="D113" s="154"/>
      <c r="E113" s="154"/>
      <c r="F113" s="152" t="str">
        <f>IF(E15="","",E15)</f>
        <v/>
      </c>
      <c r="G113" s="154"/>
      <c r="H113" s="154"/>
      <c r="I113" s="154"/>
      <c r="J113" s="154"/>
      <c r="K113" s="25" t="s">
        <v>35</v>
      </c>
      <c r="L113" s="154"/>
      <c r="M113" s="252"/>
      <c r="N113" s="216"/>
      <c r="O113" s="216"/>
      <c r="P113" s="216"/>
      <c r="Q113" s="216"/>
      <c r="R113" s="30"/>
    </row>
    <row r="114" spans="2:65" s="1" customFormat="1" ht="10.35" customHeight="1" x14ac:dyDescent="0.3">
      <c r="B114" s="28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30"/>
    </row>
    <row r="115" spans="2:65" s="8" customFormat="1" ht="29.25" customHeight="1" x14ac:dyDescent="0.3">
      <c r="B115" s="114"/>
      <c r="C115" s="115" t="s">
        <v>105</v>
      </c>
      <c r="D115" s="160" t="s">
        <v>106</v>
      </c>
      <c r="E115" s="160" t="s">
        <v>58</v>
      </c>
      <c r="F115" s="253" t="s">
        <v>107</v>
      </c>
      <c r="G115" s="254"/>
      <c r="H115" s="254"/>
      <c r="I115" s="254"/>
      <c r="J115" s="160" t="s">
        <v>108</v>
      </c>
      <c r="K115" s="160" t="s">
        <v>109</v>
      </c>
      <c r="L115" s="255" t="s">
        <v>110</v>
      </c>
      <c r="M115" s="254"/>
      <c r="N115" s="253" t="s">
        <v>95</v>
      </c>
      <c r="O115" s="254"/>
      <c r="P115" s="254"/>
      <c r="Q115" s="256"/>
      <c r="R115" s="117"/>
      <c r="T115" s="69" t="s">
        <v>111</v>
      </c>
      <c r="U115" s="70" t="s">
        <v>40</v>
      </c>
      <c r="V115" s="70" t="s">
        <v>112</v>
      </c>
      <c r="W115" s="70" t="s">
        <v>113</v>
      </c>
      <c r="X115" s="70" t="s">
        <v>114</v>
      </c>
      <c r="Y115" s="70" t="s">
        <v>115</v>
      </c>
      <c r="Z115" s="70" t="s">
        <v>116</v>
      </c>
      <c r="AA115" s="71" t="s">
        <v>117</v>
      </c>
    </row>
    <row r="116" spans="2:65" s="1" customFormat="1" ht="29.25" customHeight="1" x14ac:dyDescent="0.35">
      <c r="B116" s="28"/>
      <c r="C116" s="73" t="s">
        <v>91</v>
      </c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245">
        <f>N117</f>
        <v>0</v>
      </c>
      <c r="O116" s="246"/>
      <c r="P116" s="246"/>
      <c r="Q116" s="246"/>
      <c r="R116" s="30"/>
      <c r="T116" s="72"/>
      <c r="U116" s="155"/>
      <c r="V116" s="155"/>
      <c r="W116" s="118" t="e">
        <f>W117</f>
        <v>#REF!</v>
      </c>
      <c r="X116" s="155"/>
      <c r="Y116" s="118" t="e">
        <f>Y117</f>
        <v>#REF!</v>
      </c>
      <c r="Z116" s="155"/>
      <c r="AA116" s="119" t="e">
        <f>AA117</f>
        <v>#REF!</v>
      </c>
      <c r="AT116" s="14" t="s">
        <v>75</v>
      </c>
      <c r="AU116" s="14" t="s">
        <v>97</v>
      </c>
      <c r="BK116" s="120" t="e">
        <f>BK117</f>
        <v>#REF!</v>
      </c>
    </row>
    <row r="117" spans="2:65" s="9" customFormat="1" ht="37.35" customHeight="1" x14ac:dyDescent="0.35">
      <c r="B117" s="121"/>
      <c r="C117" s="122"/>
      <c r="D117" s="123" t="s">
        <v>98</v>
      </c>
      <c r="E117" s="123"/>
      <c r="F117" s="123"/>
      <c r="G117" s="123"/>
      <c r="H117" s="123"/>
      <c r="I117" s="123"/>
      <c r="J117" s="123"/>
      <c r="K117" s="123"/>
      <c r="L117" s="123"/>
      <c r="M117" s="123"/>
      <c r="N117" s="247">
        <f>SUM(N118,N120,N126,N133,N139,N141,N143)</f>
        <v>0</v>
      </c>
      <c r="O117" s="248"/>
      <c r="P117" s="248"/>
      <c r="Q117" s="248"/>
      <c r="R117" s="124"/>
      <c r="T117" s="125"/>
      <c r="U117" s="122"/>
      <c r="V117" s="122"/>
      <c r="W117" s="126" t="e">
        <f>W118+W120+W126+W133+W139</f>
        <v>#REF!</v>
      </c>
      <c r="X117" s="122"/>
      <c r="Y117" s="126" t="e">
        <f>Y118+Y120+Y126+Y133+Y139</f>
        <v>#REF!</v>
      </c>
      <c r="Z117" s="122"/>
      <c r="AA117" s="127" t="e">
        <f>AA118+AA120+AA126+AA133+AA139</f>
        <v>#REF!</v>
      </c>
      <c r="AR117" s="128" t="s">
        <v>9</v>
      </c>
      <c r="AT117" s="129" t="s">
        <v>75</v>
      </c>
      <c r="AU117" s="129" t="s">
        <v>76</v>
      </c>
      <c r="AY117" s="128" t="s">
        <v>118</v>
      </c>
      <c r="BK117" s="130" t="e">
        <f>BK118+BK120+BK126+BK133+BK139</f>
        <v>#REF!</v>
      </c>
    </row>
    <row r="118" spans="2:65" s="9" customFormat="1" ht="19.899999999999999" customHeight="1" x14ac:dyDescent="0.3">
      <c r="B118" s="121"/>
      <c r="C118" s="122"/>
      <c r="D118" s="131" t="s">
        <v>99</v>
      </c>
      <c r="E118" s="131"/>
      <c r="F118" s="131"/>
      <c r="G118" s="131"/>
      <c r="H118" s="131"/>
      <c r="I118" s="131"/>
      <c r="J118" s="131"/>
      <c r="K118" s="131"/>
      <c r="L118" s="131"/>
      <c r="M118" s="131"/>
      <c r="N118" s="249">
        <f>N119</f>
        <v>0</v>
      </c>
      <c r="O118" s="250"/>
      <c r="P118" s="250"/>
      <c r="Q118" s="250"/>
      <c r="R118" s="124"/>
      <c r="T118" s="125"/>
      <c r="U118" s="122"/>
      <c r="V118" s="122"/>
      <c r="W118" s="126">
        <f>W119</f>
        <v>47.361999999999995</v>
      </c>
      <c r="X118" s="122"/>
      <c r="Y118" s="126">
        <f>Y119</f>
        <v>0</v>
      </c>
      <c r="Z118" s="122"/>
      <c r="AA118" s="127">
        <f>AA119</f>
        <v>159.20000000000002</v>
      </c>
      <c r="AR118" s="128" t="s">
        <v>9</v>
      </c>
      <c r="AT118" s="129" t="s">
        <v>75</v>
      </c>
      <c r="AU118" s="129" t="s">
        <v>9</v>
      </c>
      <c r="AY118" s="128" t="s">
        <v>118</v>
      </c>
      <c r="BK118" s="130">
        <f>BK119</f>
        <v>0</v>
      </c>
    </row>
    <row r="119" spans="2:65" s="1" customFormat="1" ht="31.5" customHeight="1" x14ac:dyDescent="0.3">
      <c r="B119" s="132"/>
      <c r="C119" s="133">
        <v>136</v>
      </c>
      <c r="D119" s="133" t="s">
        <v>119</v>
      </c>
      <c r="E119" s="134" t="s">
        <v>120</v>
      </c>
      <c r="F119" s="274" t="s">
        <v>121</v>
      </c>
      <c r="G119" s="275"/>
      <c r="H119" s="275"/>
      <c r="I119" s="275"/>
      <c r="J119" s="135" t="s">
        <v>122</v>
      </c>
      <c r="K119" s="136">
        <v>398</v>
      </c>
      <c r="L119" s="276"/>
      <c r="M119" s="275"/>
      <c r="N119" s="276">
        <f>ROUND(L119*K119,0)</f>
        <v>0</v>
      </c>
      <c r="O119" s="275"/>
      <c r="P119" s="275"/>
      <c r="Q119" s="275"/>
      <c r="R119" s="137"/>
      <c r="T119" s="138" t="s">
        <v>3</v>
      </c>
      <c r="U119" s="37" t="s">
        <v>41</v>
      </c>
      <c r="V119" s="139">
        <v>0.11899999999999999</v>
      </c>
      <c r="W119" s="139">
        <f>V119*K119</f>
        <v>47.361999999999995</v>
      </c>
      <c r="X119" s="139">
        <v>0</v>
      </c>
      <c r="Y119" s="139">
        <f>X119*K119</f>
        <v>0</v>
      </c>
      <c r="Z119" s="139">
        <v>0.4</v>
      </c>
      <c r="AA119" s="140">
        <f>Z119*K119</f>
        <v>159.20000000000002</v>
      </c>
      <c r="AR119" s="14" t="s">
        <v>123</v>
      </c>
      <c r="AT119" s="14" t="s">
        <v>119</v>
      </c>
      <c r="AU119" s="14" t="s">
        <v>82</v>
      </c>
      <c r="AY119" s="14" t="s">
        <v>118</v>
      </c>
      <c r="BE119" s="141">
        <f>IF(U119="základní",N119,0)</f>
        <v>0</v>
      </c>
      <c r="BF119" s="141">
        <f>IF(U119="snížená",N119,0)</f>
        <v>0</v>
      </c>
      <c r="BG119" s="141">
        <f>IF(U119="zákl. přenesená",N119,0)</f>
        <v>0</v>
      </c>
      <c r="BH119" s="141">
        <f>IF(U119="sníž. přenesená",N119,0)</f>
        <v>0</v>
      </c>
      <c r="BI119" s="141">
        <f>IF(U119="nulová",N119,0)</f>
        <v>0</v>
      </c>
      <c r="BJ119" s="14" t="s">
        <v>9</v>
      </c>
      <c r="BK119" s="141">
        <f>ROUND(L119*K119,0)</f>
        <v>0</v>
      </c>
      <c r="BL119" s="14" t="s">
        <v>123</v>
      </c>
      <c r="BM119" s="14" t="s">
        <v>200</v>
      </c>
    </row>
    <row r="120" spans="2:65" s="9" customFormat="1" ht="29.85" customHeight="1" x14ac:dyDescent="0.3">
      <c r="B120" s="121"/>
      <c r="C120" s="122"/>
      <c r="D120" s="131" t="s">
        <v>100</v>
      </c>
      <c r="E120" s="131"/>
      <c r="F120" s="131"/>
      <c r="G120" s="131"/>
      <c r="H120" s="131"/>
      <c r="I120" s="131"/>
      <c r="J120" s="131"/>
      <c r="K120" s="131"/>
      <c r="L120" s="131"/>
      <c r="M120" s="131"/>
      <c r="N120" s="273">
        <f>SUM(N121,N122,N123,N124,N125)</f>
        <v>0</v>
      </c>
      <c r="O120" s="283"/>
      <c r="P120" s="283"/>
      <c r="Q120" s="283"/>
      <c r="R120" s="124"/>
      <c r="T120" s="125"/>
      <c r="U120" s="122"/>
      <c r="V120" s="122"/>
      <c r="W120" s="126">
        <f>SUM(W121:W125)</f>
        <v>64.078000000000003</v>
      </c>
      <c r="X120" s="122"/>
      <c r="Y120" s="126">
        <f>SUM(Y121:Y125)</f>
        <v>150.44399999999999</v>
      </c>
      <c r="Z120" s="122"/>
      <c r="AA120" s="127">
        <f>SUM(AA121:AA125)</f>
        <v>0</v>
      </c>
      <c r="AR120" s="128" t="s">
        <v>9</v>
      </c>
      <c r="AT120" s="129" t="s">
        <v>75</v>
      </c>
      <c r="AU120" s="129" t="s">
        <v>9</v>
      </c>
      <c r="AY120" s="128" t="s">
        <v>118</v>
      </c>
      <c r="BK120" s="130">
        <f>SUM(BK121:BK125)</f>
        <v>0</v>
      </c>
    </row>
    <row r="121" spans="2:65" s="1" customFormat="1" ht="22.5" customHeight="1" x14ac:dyDescent="0.3">
      <c r="B121" s="132"/>
      <c r="C121" s="133">
        <v>137</v>
      </c>
      <c r="D121" s="133" t="s">
        <v>119</v>
      </c>
      <c r="E121" s="134" t="s">
        <v>206</v>
      </c>
      <c r="F121" s="274" t="s">
        <v>208</v>
      </c>
      <c r="G121" s="275"/>
      <c r="H121" s="275"/>
      <c r="I121" s="275"/>
      <c r="J121" s="135" t="s">
        <v>122</v>
      </c>
      <c r="K121" s="136">
        <v>398</v>
      </c>
      <c r="L121" s="276"/>
      <c r="M121" s="275"/>
      <c r="N121" s="276">
        <f>ROUND(L121*K121,0)</f>
        <v>0</v>
      </c>
      <c r="O121" s="275"/>
      <c r="P121" s="275"/>
      <c r="Q121" s="275"/>
      <c r="R121" s="137"/>
      <c r="T121" s="138" t="s">
        <v>3</v>
      </c>
      <c r="U121" s="37" t="s">
        <v>41</v>
      </c>
      <c r="V121" s="139">
        <v>2.9000000000000001E-2</v>
      </c>
      <c r="W121" s="139">
        <f>V121*K121</f>
        <v>11.542</v>
      </c>
      <c r="X121" s="139">
        <v>0.378</v>
      </c>
      <c r="Y121" s="139">
        <f>X121*K121</f>
        <v>150.44399999999999</v>
      </c>
      <c r="Z121" s="139">
        <v>0</v>
      </c>
      <c r="AA121" s="140">
        <f>Z121*K121</f>
        <v>0</v>
      </c>
      <c r="AR121" s="14" t="s">
        <v>123</v>
      </c>
      <c r="AT121" s="14" t="s">
        <v>119</v>
      </c>
      <c r="AU121" s="14" t="s">
        <v>82</v>
      </c>
      <c r="AY121" s="14" t="s">
        <v>118</v>
      </c>
      <c r="BE121" s="141">
        <f>IF(U121="základní",N121,0)</f>
        <v>0</v>
      </c>
      <c r="BF121" s="141">
        <f>IF(U121="snížená",N121,0)</f>
        <v>0</v>
      </c>
      <c r="BG121" s="141">
        <f>IF(U121="zákl. přenesená",N121,0)</f>
        <v>0</v>
      </c>
      <c r="BH121" s="141">
        <f>IF(U121="sníž. přenesená",N121,0)</f>
        <v>0</v>
      </c>
      <c r="BI121" s="141">
        <f>IF(U121="nulová",N121,0)</f>
        <v>0</v>
      </c>
      <c r="BJ121" s="14" t="s">
        <v>9</v>
      </c>
      <c r="BK121" s="141">
        <f>ROUND(L121*K121,0)</f>
        <v>0</v>
      </c>
      <c r="BL121" s="14" t="s">
        <v>123</v>
      </c>
      <c r="BM121" s="14" t="s">
        <v>199</v>
      </c>
    </row>
    <row r="122" spans="2:65" s="1" customFormat="1" ht="25.5" customHeight="1" x14ac:dyDescent="0.3">
      <c r="B122" s="132"/>
      <c r="C122" s="133">
        <v>138</v>
      </c>
      <c r="D122" s="133" t="s">
        <v>119</v>
      </c>
      <c r="E122" s="134" t="s">
        <v>126</v>
      </c>
      <c r="F122" s="274" t="s">
        <v>209</v>
      </c>
      <c r="G122" s="275"/>
      <c r="H122" s="275"/>
      <c r="I122" s="275"/>
      <c r="J122" s="135" t="s">
        <v>122</v>
      </c>
      <c r="K122" s="136">
        <v>398</v>
      </c>
      <c r="L122" s="276"/>
      <c r="M122" s="275"/>
      <c r="N122" s="276">
        <f>ROUND(L122*K122,0)</f>
        <v>0</v>
      </c>
      <c r="O122" s="275"/>
      <c r="P122" s="275"/>
      <c r="Q122" s="275"/>
      <c r="R122" s="137"/>
      <c r="T122" s="138"/>
      <c r="U122" s="37"/>
      <c r="V122" s="139"/>
      <c r="W122" s="139"/>
      <c r="X122" s="139"/>
      <c r="Y122" s="139"/>
      <c r="Z122" s="139"/>
      <c r="AA122" s="140"/>
      <c r="AR122" s="14"/>
      <c r="AT122" s="14"/>
      <c r="AU122" s="14"/>
      <c r="AY122" s="14"/>
      <c r="BE122" s="141"/>
      <c r="BF122" s="141"/>
      <c r="BG122" s="141"/>
      <c r="BH122" s="141"/>
      <c r="BI122" s="141"/>
      <c r="BJ122" s="14"/>
      <c r="BK122" s="141"/>
      <c r="BL122" s="14"/>
      <c r="BM122" s="14"/>
    </row>
    <row r="123" spans="2:65" s="1" customFormat="1" ht="31.5" customHeight="1" x14ac:dyDescent="0.3">
      <c r="B123" s="132"/>
      <c r="C123" s="133" t="s">
        <v>128</v>
      </c>
      <c r="D123" s="133" t="s">
        <v>119</v>
      </c>
      <c r="E123" s="134" t="s">
        <v>129</v>
      </c>
      <c r="F123" s="274" t="s">
        <v>130</v>
      </c>
      <c r="G123" s="275"/>
      <c r="H123" s="275"/>
      <c r="I123" s="275"/>
      <c r="J123" s="135" t="s">
        <v>122</v>
      </c>
      <c r="K123" s="136">
        <v>398</v>
      </c>
      <c r="L123" s="276"/>
      <c r="M123" s="275"/>
      <c r="N123" s="276">
        <f>ROUND(L123*K123,0)</f>
        <v>0</v>
      </c>
      <c r="O123" s="275"/>
      <c r="P123" s="275"/>
      <c r="Q123" s="275"/>
      <c r="R123" s="137"/>
      <c r="T123" s="138" t="s">
        <v>3</v>
      </c>
      <c r="U123" s="37" t="s">
        <v>41</v>
      </c>
      <c r="V123" s="139">
        <v>6.4000000000000001E-2</v>
      </c>
      <c r="W123" s="139">
        <f>V123*K123</f>
        <v>25.472000000000001</v>
      </c>
      <c r="X123" s="139">
        <v>0</v>
      </c>
      <c r="Y123" s="139">
        <f>X123*K123</f>
        <v>0</v>
      </c>
      <c r="Z123" s="139">
        <v>0</v>
      </c>
      <c r="AA123" s="140">
        <f>Z123*K123</f>
        <v>0</v>
      </c>
      <c r="AR123" s="14" t="s">
        <v>123</v>
      </c>
      <c r="AT123" s="14" t="s">
        <v>119</v>
      </c>
      <c r="AU123" s="14" t="s">
        <v>82</v>
      </c>
      <c r="AY123" s="14" t="s">
        <v>118</v>
      </c>
      <c r="BE123" s="141">
        <f>IF(U123="základní",N123,0)</f>
        <v>0</v>
      </c>
      <c r="BF123" s="141">
        <f>IF(U123="snížená",N123,0)</f>
        <v>0</v>
      </c>
      <c r="BG123" s="141">
        <f>IF(U123="zákl. přenesená",N123,0)</f>
        <v>0</v>
      </c>
      <c r="BH123" s="141">
        <f>IF(U123="sníž. přenesená",N123,0)</f>
        <v>0</v>
      </c>
      <c r="BI123" s="141">
        <f>IF(U123="nulová",N123,0)</f>
        <v>0</v>
      </c>
      <c r="BJ123" s="14" t="s">
        <v>9</v>
      </c>
      <c r="BK123" s="141">
        <f>ROUND(L123*K123,0)</f>
        <v>0</v>
      </c>
      <c r="BL123" s="14" t="s">
        <v>123</v>
      </c>
      <c r="BM123" s="14" t="s">
        <v>131</v>
      </c>
    </row>
    <row r="124" spans="2:65" s="1" customFormat="1" ht="31.5" customHeight="1" x14ac:dyDescent="0.3">
      <c r="B124" s="132"/>
      <c r="C124" s="133" t="s">
        <v>198</v>
      </c>
      <c r="D124" s="133" t="s">
        <v>119</v>
      </c>
      <c r="E124" s="134" t="s">
        <v>133</v>
      </c>
      <c r="F124" s="274" t="s">
        <v>134</v>
      </c>
      <c r="G124" s="275"/>
      <c r="H124" s="275"/>
      <c r="I124" s="275"/>
      <c r="J124" s="135" t="s">
        <v>122</v>
      </c>
      <c r="K124" s="136">
        <v>398</v>
      </c>
      <c r="L124" s="276"/>
      <c r="M124" s="275"/>
      <c r="N124" s="276">
        <f>ROUND(L124*K124,0)</f>
        <v>0</v>
      </c>
      <c r="O124" s="275"/>
      <c r="P124" s="275"/>
      <c r="Q124" s="275"/>
      <c r="R124" s="137"/>
      <c r="T124" s="138" t="s">
        <v>3</v>
      </c>
      <c r="U124" s="37" t="s">
        <v>41</v>
      </c>
      <c r="V124" s="139">
        <v>2E-3</v>
      </c>
      <c r="W124" s="139">
        <f>V124*K124</f>
        <v>0.79600000000000004</v>
      </c>
      <c r="X124" s="139">
        <v>0</v>
      </c>
      <c r="Y124" s="139">
        <f>X124*K124</f>
        <v>0</v>
      </c>
      <c r="Z124" s="139">
        <v>0</v>
      </c>
      <c r="AA124" s="140">
        <f>Z124*K124</f>
        <v>0</v>
      </c>
      <c r="AR124" s="14" t="s">
        <v>123</v>
      </c>
      <c r="AT124" s="14" t="s">
        <v>119</v>
      </c>
      <c r="AU124" s="14" t="s">
        <v>82</v>
      </c>
      <c r="AY124" s="14" t="s">
        <v>118</v>
      </c>
      <c r="BE124" s="141">
        <f>IF(U124="základní",N124,0)</f>
        <v>0</v>
      </c>
      <c r="BF124" s="141">
        <f>IF(U124="snížená",N124,0)</f>
        <v>0</v>
      </c>
      <c r="BG124" s="141">
        <f>IF(U124="zákl. přenesená",N124,0)</f>
        <v>0</v>
      </c>
      <c r="BH124" s="141">
        <f>IF(U124="sníž. přenesená",N124,0)</f>
        <v>0</v>
      </c>
      <c r="BI124" s="141">
        <f>IF(U124="nulová",N124,0)</f>
        <v>0</v>
      </c>
      <c r="BJ124" s="14" t="s">
        <v>9</v>
      </c>
      <c r="BK124" s="141">
        <f>ROUND(L124*K124,0)</f>
        <v>0</v>
      </c>
      <c r="BL124" s="14" t="s">
        <v>123</v>
      </c>
      <c r="BM124" s="14" t="s">
        <v>135</v>
      </c>
    </row>
    <row r="125" spans="2:65" s="1" customFormat="1" ht="31.5" customHeight="1" x14ac:dyDescent="0.3">
      <c r="B125" s="132"/>
      <c r="C125" s="133" t="s">
        <v>197</v>
      </c>
      <c r="D125" s="133" t="s">
        <v>119</v>
      </c>
      <c r="E125" s="134" t="s">
        <v>138</v>
      </c>
      <c r="F125" s="274" t="s">
        <v>139</v>
      </c>
      <c r="G125" s="275"/>
      <c r="H125" s="275"/>
      <c r="I125" s="275"/>
      <c r="J125" s="135" t="s">
        <v>122</v>
      </c>
      <c r="K125" s="136">
        <v>398</v>
      </c>
      <c r="L125" s="276"/>
      <c r="M125" s="275"/>
      <c r="N125" s="276">
        <f>ROUND(L125*K125,0)</f>
        <v>0</v>
      </c>
      <c r="O125" s="275"/>
      <c r="P125" s="275"/>
      <c r="Q125" s="275"/>
      <c r="R125" s="137"/>
      <c r="T125" s="138" t="s">
        <v>3</v>
      </c>
      <c r="U125" s="37" t="s">
        <v>41</v>
      </c>
      <c r="V125" s="139">
        <v>6.6000000000000003E-2</v>
      </c>
      <c r="W125" s="139">
        <f>V125*K125</f>
        <v>26.268000000000001</v>
      </c>
      <c r="X125" s="139">
        <v>0</v>
      </c>
      <c r="Y125" s="139">
        <f>X125*K125</f>
        <v>0</v>
      </c>
      <c r="Z125" s="139">
        <v>0</v>
      </c>
      <c r="AA125" s="140">
        <f>Z125*K125</f>
        <v>0</v>
      </c>
      <c r="AR125" s="14" t="s">
        <v>123</v>
      </c>
      <c r="AT125" s="14" t="s">
        <v>119</v>
      </c>
      <c r="AU125" s="14" t="s">
        <v>82</v>
      </c>
      <c r="AY125" s="14" t="s">
        <v>118</v>
      </c>
      <c r="BE125" s="141">
        <f>IF(U125="základní",N125,0)</f>
        <v>0</v>
      </c>
      <c r="BF125" s="141">
        <f>IF(U125="snížená",N125,0)</f>
        <v>0</v>
      </c>
      <c r="BG125" s="141">
        <f>IF(U125="zákl. přenesená",N125,0)</f>
        <v>0</v>
      </c>
      <c r="BH125" s="141">
        <f>IF(U125="sníž. přenesená",N125,0)</f>
        <v>0</v>
      </c>
      <c r="BI125" s="141">
        <f>IF(U125="nulová",N125,0)</f>
        <v>0</v>
      </c>
      <c r="BJ125" s="14" t="s">
        <v>9</v>
      </c>
      <c r="BK125" s="141">
        <f>ROUND(L125*K125,0)</f>
        <v>0</v>
      </c>
      <c r="BL125" s="14" t="s">
        <v>123</v>
      </c>
      <c r="BM125" s="14" t="s">
        <v>140</v>
      </c>
    </row>
    <row r="126" spans="2:65" s="9" customFormat="1" ht="29.85" customHeight="1" x14ac:dyDescent="0.3">
      <c r="B126" s="121"/>
      <c r="C126" s="122"/>
      <c r="D126" s="131" t="s">
        <v>161</v>
      </c>
      <c r="E126" s="131"/>
      <c r="F126" s="131"/>
      <c r="G126" s="131"/>
      <c r="H126" s="131"/>
      <c r="I126" s="131"/>
      <c r="J126" s="131"/>
      <c r="K126" s="131"/>
      <c r="L126" s="131"/>
      <c r="M126" s="131"/>
      <c r="N126" s="249">
        <f>SUM(N127,N128,N129,N130,N131,N132)</f>
        <v>0</v>
      </c>
      <c r="O126" s="250"/>
      <c r="P126" s="250"/>
      <c r="Q126" s="250"/>
      <c r="R126" s="124"/>
      <c r="T126" s="125"/>
      <c r="U126" s="122"/>
      <c r="V126" s="122"/>
      <c r="W126" s="126">
        <f>SUM(W127:W132)</f>
        <v>2.6900000000000004</v>
      </c>
      <c r="X126" s="122"/>
      <c r="Y126" s="126">
        <f>SUM(Y127:Y132)</f>
        <v>3.1844000000000001</v>
      </c>
      <c r="Z126" s="122"/>
      <c r="AA126" s="127">
        <f>SUM(AA127:AA132)</f>
        <v>0</v>
      </c>
      <c r="AR126" s="128" t="s">
        <v>9</v>
      </c>
      <c r="AT126" s="129" t="s">
        <v>75</v>
      </c>
      <c r="AU126" s="129" t="s">
        <v>9</v>
      </c>
      <c r="AY126" s="128" t="s">
        <v>118</v>
      </c>
      <c r="BK126" s="130">
        <f>SUM(BK127:BK132)</f>
        <v>0</v>
      </c>
    </row>
    <row r="127" spans="2:65" s="1" customFormat="1" ht="31.5" customHeight="1" x14ac:dyDescent="0.3">
      <c r="B127" s="132"/>
      <c r="C127" s="133" t="s">
        <v>125</v>
      </c>
      <c r="D127" s="133" t="s">
        <v>119</v>
      </c>
      <c r="E127" s="134" t="s">
        <v>196</v>
      </c>
      <c r="F127" s="274" t="s">
        <v>195</v>
      </c>
      <c r="G127" s="275"/>
      <c r="H127" s="275"/>
      <c r="I127" s="275"/>
      <c r="J127" s="135" t="s">
        <v>162</v>
      </c>
      <c r="K127" s="136">
        <v>10</v>
      </c>
      <c r="L127" s="276"/>
      <c r="M127" s="275"/>
      <c r="N127" s="276">
        <f t="shared" ref="N127:N132" si="0">ROUND(L127*K127,0)</f>
        <v>0</v>
      </c>
      <c r="O127" s="275"/>
      <c r="P127" s="275"/>
      <c r="Q127" s="275"/>
      <c r="R127" s="137"/>
      <c r="T127" s="138" t="s">
        <v>3</v>
      </c>
      <c r="U127" s="37" t="s">
        <v>41</v>
      </c>
      <c r="V127" s="139">
        <v>0.26900000000000002</v>
      </c>
      <c r="W127" s="139">
        <f t="shared" ref="W127:W132" si="1">V127*K127</f>
        <v>2.6900000000000004</v>
      </c>
      <c r="X127" s="139">
        <v>0.29221000000000003</v>
      </c>
      <c r="Y127" s="139">
        <f t="shared" ref="Y127:Y132" si="2">X127*K127</f>
        <v>2.9221000000000004</v>
      </c>
      <c r="Z127" s="139">
        <v>0</v>
      </c>
      <c r="AA127" s="140">
        <f t="shared" ref="AA127:AA132" si="3">Z127*K127</f>
        <v>0</v>
      </c>
      <c r="AR127" s="14" t="s">
        <v>123</v>
      </c>
      <c r="AT127" s="14" t="s">
        <v>119</v>
      </c>
      <c r="AU127" s="14" t="s">
        <v>82</v>
      </c>
      <c r="AY127" s="14" t="s">
        <v>118</v>
      </c>
      <c r="BE127" s="141">
        <f t="shared" ref="BE127:BE132" si="4">IF(U127="základní",N127,0)</f>
        <v>0</v>
      </c>
      <c r="BF127" s="141">
        <f t="shared" ref="BF127:BF132" si="5">IF(U127="snížená",N127,0)</f>
        <v>0</v>
      </c>
      <c r="BG127" s="141">
        <f t="shared" ref="BG127:BG132" si="6">IF(U127="zákl. přenesená",N127,0)</f>
        <v>0</v>
      </c>
      <c r="BH127" s="141">
        <f t="shared" ref="BH127:BH132" si="7">IF(U127="sníž. přenesená",N127,0)</f>
        <v>0</v>
      </c>
      <c r="BI127" s="141">
        <f t="shared" ref="BI127:BI132" si="8">IF(U127="nulová",N127,0)</f>
        <v>0</v>
      </c>
      <c r="BJ127" s="14" t="s">
        <v>9</v>
      </c>
      <c r="BK127" s="141">
        <f t="shared" ref="BK127:BK132" si="9">ROUND(L127*K127,0)</f>
        <v>0</v>
      </c>
      <c r="BL127" s="14" t="s">
        <v>123</v>
      </c>
      <c r="BM127" s="14" t="s">
        <v>194</v>
      </c>
    </row>
    <row r="128" spans="2:65" s="1" customFormat="1" ht="31.5" customHeight="1" x14ac:dyDescent="0.3">
      <c r="B128" s="132"/>
      <c r="C128" s="171" t="s">
        <v>128</v>
      </c>
      <c r="D128" s="171" t="s">
        <v>173</v>
      </c>
      <c r="E128" s="170" t="s">
        <v>193</v>
      </c>
      <c r="F128" s="300" t="s">
        <v>192</v>
      </c>
      <c r="G128" s="301"/>
      <c r="H128" s="301"/>
      <c r="I128" s="301"/>
      <c r="J128" s="169" t="s">
        <v>175</v>
      </c>
      <c r="K128" s="168">
        <v>10</v>
      </c>
      <c r="L128" s="302"/>
      <c r="M128" s="301"/>
      <c r="N128" s="302">
        <f t="shared" si="0"/>
        <v>0</v>
      </c>
      <c r="O128" s="275"/>
      <c r="P128" s="275"/>
      <c r="Q128" s="275"/>
      <c r="R128" s="137"/>
      <c r="T128" s="138" t="s">
        <v>3</v>
      </c>
      <c r="U128" s="37" t="s">
        <v>41</v>
      </c>
      <c r="V128" s="139">
        <v>0</v>
      </c>
      <c r="W128" s="139">
        <f t="shared" si="1"/>
        <v>0</v>
      </c>
      <c r="X128" s="139">
        <v>1.5599999999999999E-2</v>
      </c>
      <c r="Y128" s="139">
        <f t="shared" si="2"/>
        <v>0.156</v>
      </c>
      <c r="Z128" s="139">
        <v>0</v>
      </c>
      <c r="AA128" s="140">
        <f t="shared" si="3"/>
        <v>0</v>
      </c>
      <c r="AR128" s="14" t="s">
        <v>174</v>
      </c>
      <c r="AT128" s="14" t="s">
        <v>173</v>
      </c>
      <c r="AU128" s="14" t="s">
        <v>82</v>
      </c>
      <c r="AY128" s="14" t="s">
        <v>118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4" t="s">
        <v>9</v>
      </c>
      <c r="BK128" s="141">
        <f t="shared" si="9"/>
        <v>0</v>
      </c>
      <c r="BL128" s="14" t="s">
        <v>123</v>
      </c>
      <c r="BM128" s="14" t="s">
        <v>191</v>
      </c>
    </row>
    <row r="129" spans="2:65" s="1" customFormat="1" ht="31.5" customHeight="1" x14ac:dyDescent="0.3">
      <c r="B129" s="132"/>
      <c r="C129" s="171" t="s">
        <v>190</v>
      </c>
      <c r="D129" s="171" t="s">
        <v>173</v>
      </c>
      <c r="E129" s="170" t="s">
        <v>189</v>
      </c>
      <c r="F129" s="300" t="s">
        <v>188</v>
      </c>
      <c r="G129" s="301"/>
      <c r="H129" s="301"/>
      <c r="I129" s="301"/>
      <c r="J129" s="169" t="s">
        <v>175</v>
      </c>
      <c r="K129" s="168">
        <v>2</v>
      </c>
      <c r="L129" s="302"/>
      <c r="M129" s="301"/>
      <c r="N129" s="302">
        <f t="shared" si="0"/>
        <v>0</v>
      </c>
      <c r="O129" s="275"/>
      <c r="P129" s="275"/>
      <c r="Q129" s="275"/>
      <c r="R129" s="137"/>
      <c r="T129" s="138" t="s">
        <v>3</v>
      </c>
      <c r="U129" s="37" t="s">
        <v>41</v>
      </c>
      <c r="V129" s="139">
        <v>0</v>
      </c>
      <c r="W129" s="139">
        <f t="shared" si="1"/>
        <v>0</v>
      </c>
      <c r="X129" s="139">
        <v>2.1899999999999999E-2</v>
      </c>
      <c r="Y129" s="139">
        <f t="shared" si="2"/>
        <v>4.3799999999999999E-2</v>
      </c>
      <c r="Z129" s="139">
        <v>0</v>
      </c>
      <c r="AA129" s="140">
        <f t="shared" si="3"/>
        <v>0</v>
      </c>
      <c r="AR129" s="14" t="s">
        <v>174</v>
      </c>
      <c r="AT129" s="14" t="s">
        <v>173</v>
      </c>
      <c r="AU129" s="14" t="s">
        <v>82</v>
      </c>
      <c r="AY129" s="14" t="s">
        <v>118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4" t="s">
        <v>9</v>
      </c>
      <c r="BK129" s="141">
        <f t="shared" si="9"/>
        <v>0</v>
      </c>
      <c r="BL129" s="14" t="s">
        <v>123</v>
      </c>
      <c r="BM129" s="14" t="s">
        <v>187</v>
      </c>
    </row>
    <row r="130" spans="2:65" s="1" customFormat="1" ht="31.5" customHeight="1" x14ac:dyDescent="0.3">
      <c r="B130" s="132"/>
      <c r="C130" s="171" t="s">
        <v>186</v>
      </c>
      <c r="D130" s="171" t="s">
        <v>173</v>
      </c>
      <c r="E130" s="170" t="s">
        <v>185</v>
      </c>
      <c r="F130" s="300" t="s">
        <v>184</v>
      </c>
      <c r="G130" s="301"/>
      <c r="H130" s="301"/>
      <c r="I130" s="301"/>
      <c r="J130" s="169" t="s">
        <v>175</v>
      </c>
      <c r="K130" s="168">
        <v>2</v>
      </c>
      <c r="L130" s="302"/>
      <c r="M130" s="301"/>
      <c r="N130" s="302">
        <f t="shared" si="0"/>
        <v>0</v>
      </c>
      <c r="O130" s="275"/>
      <c r="P130" s="275"/>
      <c r="Q130" s="275"/>
      <c r="R130" s="137"/>
      <c r="T130" s="138" t="s">
        <v>3</v>
      </c>
      <c r="U130" s="37" t="s">
        <v>41</v>
      </c>
      <c r="V130" s="139">
        <v>0</v>
      </c>
      <c r="W130" s="139">
        <f t="shared" si="1"/>
        <v>0</v>
      </c>
      <c r="X130" s="139">
        <v>1.3500000000000001E-3</v>
      </c>
      <c r="Y130" s="139">
        <f t="shared" si="2"/>
        <v>2.7000000000000001E-3</v>
      </c>
      <c r="Z130" s="139">
        <v>0</v>
      </c>
      <c r="AA130" s="140">
        <f t="shared" si="3"/>
        <v>0</v>
      </c>
      <c r="AR130" s="14" t="s">
        <v>174</v>
      </c>
      <c r="AT130" s="14" t="s">
        <v>173</v>
      </c>
      <c r="AU130" s="14" t="s">
        <v>82</v>
      </c>
      <c r="AY130" s="14" t="s">
        <v>118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4" t="s">
        <v>9</v>
      </c>
      <c r="BK130" s="141">
        <f t="shared" si="9"/>
        <v>0</v>
      </c>
      <c r="BL130" s="14" t="s">
        <v>123</v>
      </c>
      <c r="BM130" s="14" t="s">
        <v>183</v>
      </c>
    </row>
    <row r="131" spans="2:65" s="1" customFormat="1" ht="31.5" customHeight="1" x14ac:dyDescent="0.3">
      <c r="B131" s="132"/>
      <c r="C131" s="171" t="s">
        <v>182</v>
      </c>
      <c r="D131" s="171" t="s">
        <v>173</v>
      </c>
      <c r="E131" s="170" t="s">
        <v>181</v>
      </c>
      <c r="F131" s="300" t="s">
        <v>180</v>
      </c>
      <c r="G131" s="301"/>
      <c r="H131" s="301"/>
      <c r="I131" s="301"/>
      <c r="J131" s="169" t="s">
        <v>175</v>
      </c>
      <c r="K131" s="168">
        <v>2</v>
      </c>
      <c r="L131" s="302"/>
      <c r="M131" s="301"/>
      <c r="N131" s="302">
        <f t="shared" si="0"/>
        <v>0</v>
      </c>
      <c r="O131" s="275"/>
      <c r="P131" s="275"/>
      <c r="Q131" s="275"/>
      <c r="R131" s="137"/>
      <c r="T131" s="138" t="s">
        <v>3</v>
      </c>
      <c r="U131" s="37" t="s">
        <v>41</v>
      </c>
      <c r="V131" s="139">
        <v>0</v>
      </c>
      <c r="W131" s="139">
        <f t="shared" si="1"/>
        <v>0</v>
      </c>
      <c r="X131" s="139">
        <v>8.9999999999999998E-4</v>
      </c>
      <c r="Y131" s="139">
        <f t="shared" si="2"/>
        <v>1.8E-3</v>
      </c>
      <c r="Z131" s="139">
        <v>0</v>
      </c>
      <c r="AA131" s="140">
        <f t="shared" si="3"/>
        <v>0</v>
      </c>
      <c r="AR131" s="14" t="s">
        <v>174</v>
      </c>
      <c r="AT131" s="14" t="s">
        <v>173</v>
      </c>
      <c r="AU131" s="14" t="s">
        <v>82</v>
      </c>
      <c r="AY131" s="14" t="s">
        <v>118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4" t="s">
        <v>9</v>
      </c>
      <c r="BK131" s="141">
        <f t="shared" si="9"/>
        <v>0</v>
      </c>
      <c r="BL131" s="14" t="s">
        <v>123</v>
      </c>
      <c r="BM131" s="14" t="s">
        <v>179</v>
      </c>
    </row>
    <row r="132" spans="2:65" s="1" customFormat="1" ht="31.5" customHeight="1" x14ac:dyDescent="0.3">
      <c r="B132" s="132"/>
      <c r="C132" s="171" t="s">
        <v>178</v>
      </c>
      <c r="D132" s="171" t="s">
        <v>173</v>
      </c>
      <c r="E132" s="170" t="s">
        <v>177</v>
      </c>
      <c r="F132" s="300" t="s">
        <v>176</v>
      </c>
      <c r="G132" s="301"/>
      <c r="H132" s="301"/>
      <c r="I132" s="301"/>
      <c r="J132" s="169" t="s">
        <v>175</v>
      </c>
      <c r="K132" s="168">
        <v>20</v>
      </c>
      <c r="L132" s="302"/>
      <c r="M132" s="301"/>
      <c r="N132" s="302">
        <f t="shared" si="0"/>
        <v>0</v>
      </c>
      <c r="O132" s="275"/>
      <c r="P132" s="275"/>
      <c r="Q132" s="275"/>
      <c r="R132" s="137"/>
      <c r="T132" s="138" t="s">
        <v>3</v>
      </c>
      <c r="U132" s="37" t="s">
        <v>41</v>
      </c>
      <c r="V132" s="139">
        <v>0</v>
      </c>
      <c r="W132" s="139">
        <f t="shared" si="1"/>
        <v>0</v>
      </c>
      <c r="X132" s="139">
        <v>2.8999999999999998E-3</v>
      </c>
      <c r="Y132" s="139">
        <f t="shared" si="2"/>
        <v>5.7999999999999996E-2</v>
      </c>
      <c r="Z132" s="139">
        <v>0</v>
      </c>
      <c r="AA132" s="140">
        <f t="shared" si="3"/>
        <v>0</v>
      </c>
      <c r="AR132" s="14" t="s">
        <v>174</v>
      </c>
      <c r="AT132" s="14" t="s">
        <v>173</v>
      </c>
      <c r="AU132" s="14" t="s">
        <v>82</v>
      </c>
      <c r="AY132" s="14" t="s">
        <v>118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4" t="s">
        <v>9</v>
      </c>
      <c r="BK132" s="141">
        <f t="shared" si="9"/>
        <v>0</v>
      </c>
      <c r="BL132" s="14" t="s">
        <v>123</v>
      </c>
      <c r="BM132" s="14" t="s">
        <v>172</v>
      </c>
    </row>
    <row r="133" spans="2:65" s="9" customFormat="1" ht="29.85" customHeight="1" x14ac:dyDescent="0.3">
      <c r="B133" s="121"/>
      <c r="C133" s="122"/>
      <c r="D133" s="131" t="s">
        <v>101</v>
      </c>
      <c r="E133" s="131"/>
      <c r="F133" s="131"/>
      <c r="G133" s="131"/>
      <c r="H133" s="131"/>
      <c r="I133" s="131"/>
      <c r="J133" s="131"/>
      <c r="K133" s="131"/>
      <c r="L133" s="131"/>
      <c r="M133" s="131"/>
      <c r="N133" s="273">
        <f>SUM(N134,N135,N137,N138)</f>
        <v>0</v>
      </c>
      <c r="O133" s="283"/>
      <c r="P133" s="283"/>
      <c r="Q133" s="283"/>
      <c r="R133" s="124"/>
      <c r="T133" s="125"/>
      <c r="U133" s="122"/>
      <c r="V133" s="122"/>
      <c r="W133" s="126">
        <f>SUM(W134:W138)</f>
        <v>30.859476999999998</v>
      </c>
      <c r="X133" s="122"/>
      <c r="Y133" s="126">
        <f>SUM(Y134:Y138)</f>
        <v>0</v>
      </c>
      <c r="Z133" s="122"/>
      <c r="AA133" s="127">
        <f>SUM(AA134:AA138)</f>
        <v>0</v>
      </c>
      <c r="AR133" s="128" t="s">
        <v>9</v>
      </c>
      <c r="AT133" s="129" t="s">
        <v>75</v>
      </c>
      <c r="AU133" s="129" t="s">
        <v>9</v>
      </c>
      <c r="AY133" s="128" t="s">
        <v>118</v>
      </c>
      <c r="BK133" s="130">
        <f>SUM(BK134:BK138)</f>
        <v>0</v>
      </c>
    </row>
    <row r="134" spans="2:65" s="1" customFormat="1" ht="31.5" customHeight="1" x14ac:dyDescent="0.3">
      <c r="B134" s="132"/>
      <c r="C134" s="133" t="s">
        <v>171</v>
      </c>
      <c r="D134" s="133" t="s">
        <v>119</v>
      </c>
      <c r="E134" s="134" t="s">
        <v>142</v>
      </c>
      <c r="F134" s="274" t="s">
        <v>143</v>
      </c>
      <c r="G134" s="275"/>
      <c r="H134" s="275"/>
      <c r="I134" s="275"/>
      <c r="J134" s="135" t="s">
        <v>144</v>
      </c>
      <c r="K134" s="136">
        <v>147.65299999999999</v>
      </c>
      <c r="L134" s="276"/>
      <c r="M134" s="275"/>
      <c r="N134" s="276">
        <f>ROUND(L134*K134,0)</f>
        <v>0</v>
      </c>
      <c r="O134" s="275"/>
      <c r="P134" s="275"/>
      <c r="Q134" s="275"/>
      <c r="R134" s="137"/>
      <c r="T134" s="138" t="s">
        <v>3</v>
      </c>
      <c r="U134" s="37" t="s">
        <v>41</v>
      </c>
      <c r="V134" s="139">
        <v>0.03</v>
      </c>
      <c r="W134" s="139">
        <f>V134*K134</f>
        <v>4.4295899999999993</v>
      </c>
      <c r="X134" s="139">
        <v>0</v>
      </c>
      <c r="Y134" s="139">
        <f>X134*K134</f>
        <v>0</v>
      </c>
      <c r="Z134" s="139">
        <v>0</v>
      </c>
      <c r="AA134" s="140">
        <f>Z134*K134</f>
        <v>0</v>
      </c>
      <c r="AR134" s="14" t="s">
        <v>123</v>
      </c>
      <c r="AT134" s="14" t="s">
        <v>119</v>
      </c>
      <c r="AU134" s="14" t="s">
        <v>82</v>
      </c>
      <c r="AY134" s="14" t="s">
        <v>118</v>
      </c>
      <c r="BE134" s="141">
        <f>IF(U134="základní",N134,0)</f>
        <v>0</v>
      </c>
      <c r="BF134" s="141">
        <f>IF(U134="snížená",N134,0)</f>
        <v>0</v>
      </c>
      <c r="BG134" s="141">
        <f>IF(U134="zákl. přenesená",N134,0)</f>
        <v>0</v>
      </c>
      <c r="BH134" s="141">
        <f>IF(U134="sníž. přenesená",N134,0)</f>
        <v>0</v>
      </c>
      <c r="BI134" s="141">
        <f>IF(U134="nulová",N134,0)</f>
        <v>0</v>
      </c>
      <c r="BJ134" s="14" t="s">
        <v>9</v>
      </c>
      <c r="BK134" s="141">
        <f>ROUND(L134*K134,0)</f>
        <v>0</v>
      </c>
      <c r="BL134" s="14" t="s">
        <v>123</v>
      </c>
      <c r="BM134" s="14" t="s">
        <v>145</v>
      </c>
    </row>
    <row r="135" spans="2:65" s="1" customFormat="1" ht="31.5" customHeight="1" x14ac:dyDescent="0.3">
      <c r="B135" s="132"/>
      <c r="C135" s="133" t="s">
        <v>170</v>
      </c>
      <c r="D135" s="133" t="s">
        <v>119</v>
      </c>
      <c r="E135" s="134" t="s">
        <v>147</v>
      </c>
      <c r="F135" s="274" t="s">
        <v>148</v>
      </c>
      <c r="G135" s="275"/>
      <c r="H135" s="275"/>
      <c r="I135" s="275"/>
      <c r="J135" s="135" t="s">
        <v>144</v>
      </c>
      <c r="K135" s="136">
        <v>1476.53</v>
      </c>
      <c r="L135" s="276"/>
      <c r="M135" s="275"/>
      <c r="N135" s="276">
        <f>ROUND(L135*K135,0)</f>
        <v>0</v>
      </c>
      <c r="O135" s="275"/>
      <c r="P135" s="275"/>
      <c r="Q135" s="275"/>
      <c r="R135" s="137"/>
      <c r="T135" s="138" t="s">
        <v>3</v>
      </c>
      <c r="U135" s="37" t="s">
        <v>41</v>
      </c>
      <c r="V135" s="139">
        <v>2E-3</v>
      </c>
      <c r="W135" s="139">
        <f>V135*K135</f>
        <v>2.9530599999999998</v>
      </c>
      <c r="X135" s="139">
        <v>0</v>
      </c>
      <c r="Y135" s="139">
        <f>X135*K135</f>
        <v>0</v>
      </c>
      <c r="Z135" s="139">
        <v>0</v>
      </c>
      <c r="AA135" s="140">
        <f>Z135*K135</f>
        <v>0</v>
      </c>
      <c r="AR135" s="14" t="s">
        <v>123</v>
      </c>
      <c r="AT135" s="14" t="s">
        <v>119</v>
      </c>
      <c r="AU135" s="14" t="s">
        <v>82</v>
      </c>
      <c r="AY135" s="14" t="s">
        <v>118</v>
      </c>
      <c r="BE135" s="141">
        <f>IF(U135="základní",N135,0)</f>
        <v>0</v>
      </c>
      <c r="BF135" s="141">
        <f>IF(U135="snížená",N135,0)</f>
        <v>0</v>
      </c>
      <c r="BG135" s="141">
        <f>IF(U135="zákl. přenesená",N135,0)</f>
        <v>0</v>
      </c>
      <c r="BH135" s="141">
        <f>IF(U135="sníž. přenesená",N135,0)</f>
        <v>0</v>
      </c>
      <c r="BI135" s="141">
        <f>IF(U135="nulová",N135,0)</f>
        <v>0</v>
      </c>
      <c r="BJ135" s="14" t="s">
        <v>9</v>
      </c>
      <c r="BK135" s="141">
        <f>ROUND(L135*K135,0)</f>
        <v>0</v>
      </c>
      <c r="BL135" s="14" t="s">
        <v>123</v>
      </c>
      <c r="BM135" s="14" t="s">
        <v>149</v>
      </c>
    </row>
    <row r="136" spans="2:65" s="10" customFormat="1" ht="22.5" customHeight="1" x14ac:dyDescent="0.3">
      <c r="B136" s="142"/>
      <c r="C136" s="161"/>
      <c r="D136" s="161"/>
      <c r="E136" s="144" t="s">
        <v>3</v>
      </c>
      <c r="F136" s="303" t="s">
        <v>211</v>
      </c>
      <c r="G136" s="304"/>
      <c r="H136" s="304"/>
      <c r="I136" s="304"/>
      <c r="J136" s="161"/>
      <c r="K136" s="145">
        <v>1476.53</v>
      </c>
      <c r="L136" s="161"/>
      <c r="M136" s="161"/>
      <c r="N136" s="161"/>
      <c r="O136" s="161"/>
      <c r="P136" s="161"/>
      <c r="Q136" s="161"/>
      <c r="R136" s="146"/>
      <c r="T136" s="147"/>
      <c r="U136" s="161"/>
      <c r="V136" s="161"/>
      <c r="W136" s="161"/>
      <c r="X136" s="161"/>
      <c r="Y136" s="161"/>
      <c r="Z136" s="161"/>
      <c r="AA136" s="148"/>
      <c r="AT136" s="149" t="s">
        <v>136</v>
      </c>
      <c r="AU136" s="149" t="s">
        <v>82</v>
      </c>
      <c r="AV136" s="10" t="s">
        <v>82</v>
      </c>
      <c r="AW136" s="10" t="s">
        <v>34</v>
      </c>
      <c r="AX136" s="10" t="s">
        <v>9</v>
      </c>
      <c r="AY136" s="149" t="s">
        <v>118</v>
      </c>
    </row>
    <row r="137" spans="2:65" s="1" customFormat="1" ht="31.5" customHeight="1" x14ac:dyDescent="0.3">
      <c r="B137" s="132"/>
      <c r="C137" s="133" t="s">
        <v>150</v>
      </c>
      <c r="D137" s="133" t="s">
        <v>119</v>
      </c>
      <c r="E137" s="134" t="s">
        <v>151</v>
      </c>
      <c r="F137" s="274" t="s">
        <v>152</v>
      </c>
      <c r="G137" s="275"/>
      <c r="H137" s="275"/>
      <c r="I137" s="275"/>
      <c r="J137" s="135" t="s">
        <v>144</v>
      </c>
      <c r="K137" s="136">
        <v>147.65299999999999</v>
      </c>
      <c r="L137" s="276"/>
      <c r="M137" s="275"/>
      <c r="N137" s="276">
        <f>ROUND(L137*K137,0)</f>
        <v>0</v>
      </c>
      <c r="O137" s="275"/>
      <c r="P137" s="275"/>
      <c r="Q137" s="275"/>
      <c r="R137" s="137"/>
      <c r="T137" s="138" t="s">
        <v>3</v>
      </c>
      <c r="U137" s="37" t="s">
        <v>41</v>
      </c>
      <c r="V137" s="139">
        <v>0.159</v>
      </c>
      <c r="W137" s="139">
        <f>V137*K137</f>
        <v>23.476827</v>
      </c>
      <c r="X137" s="139">
        <v>0</v>
      </c>
      <c r="Y137" s="139">
        <f>X137*K137</f>
        <v>0</v>
      </c>
      <c r="Z137" s="139">
        <v>0</v>
      </c>
      <c r="AA137" s="140">
        <f>Z137*K137</f>
        <v>0</v>
      </c>
      <c r="AR137" s="14" t="s">
        <v>123</v>
      </c>
      <c r="AT137" s="14" t="s">
        <v>119</v>
      </c>
      <c r="AU137" s="14" t="s">
        <v>82</v>
      </c>
      <c r="AY137" s="14" t="s">
        <v>118</v>
      </c>
      <c r="BE137" s="141">
        <f>IF(U137="základní",N137,0)</f>
        <v>0</v>
      </c>
      <c r="BF137" s="141">
        <f>IF(U137="snížená",N137,0)</f>
        <v>0</v>
      </c>
      <c r="BG137" s="141">
        <f>IF(U137="zákl. přenesená",N137,0)</f>
        <v>0</v>
      </c>
      <c r="BH137" s="141">
        <f>IF(U137="sníž. přenesená",N137,0)</f>
        <v>0</v>
      </c>
      <c r="BI137" s="141">
        <f>IF(U137="nulová",N137,0)</f>
        <v>0</v>
      </c>
      <c r="BJ137" s="14" t="s">
        <v>9</v>
      </c>
      <c r="BK137" s="141">
        <f>ROUND(L137*K137,0)</f>
        <v>0</v>
      </c>
      <c r="BL137" s="14" t="s">
        <v>123</v>
      </c>
      <c r="BM137" s="14" t="s">
        <v>153</v>
      </c>
    </row>
    <row r="138" spans="2:65" s="1" customFormat="1" ht="31.5" customHeight="1" x14ac:dyDescent="0.3">
      <c r="B138" s="132"/>
      <c r="C138" s="133" t="s">
        <v>169</v>
      </c>
      <c r="D138" s="133" t="s">
        <v>119</v>
      </c>
      <c r="E138" s="134" t="s">
        <v>155</v>
      </c>
      <c r="F138" s="274" t="s">
        <v>156</v>
      </c>
      <c r="G138" s="275"/>
      <c r="H138" s="275"/>
      <c r="I138" s="275"/>
      <c r="J138" s="135" t="s">
        <v>144</v>
      </c>
      <c r="K138" s="136">
        <v>147.65299999999999</v>
      </c>
      <c r="L138" s="276"/>
      <c r="M138" s="275"/>
      <c r="N138" s="276">
        <f>ROUND(L138*K138,0)</f>
        <v>0</v>
      </c>
      <c r="O138" s="275"/>
      <c r="P138" s="275"/>
      <c r="Q138" s="275"/>
      <c r="R138" s="137"/>
      <c r="T138" s="138" t="s">
        <v>3</v>
      </c>
      <c r="U138" s="37" t="s">
        <v>41</v>
      </c>
      <c r="V138" s="139">
        <v>0</v>
      </c>
      <c r="W138" s="139">
        <f>V138*K138</f>
        <v>0</v>
      </c>
      <c r="X138" s="139">
        <v>0</v>
      </c>
      <c r="Y138" s="139">
        <f>X138*K138</f>
        <v>0</v>
      </c>
      <c r="Z138" s="139">
        <v>0</v>
      </c>
      <c r="AA138" s="140">
        <f>Z138*K138</f>
        <v>0</v>
      </c>
      <c r="AR138" s="14" t="s">
        <v>123</v>
      </c>
      <c r="AT138" s="14" t="s">
        <v>119</v>
      </c>
      <c r="AU138" s="14" t="s">
        <v>82</v>
      </c>
      <c r="AY138" s="14" t="s">
        <v>118</v>
      </c>
      <c r="BE138" s="141">
        <f>IF(U138="základní",N138,0)</f>
        <v>0</v>
      </c>
      <c r="BF138" s="141">
        <f>IF(U138="snížená",N138,0)</f>
        <v>0</v>
      </c>
      <c r="BG138" s="141">
        <f>IF(U138="zákl. přenesená",N138,0)</f>
        <v>0</v>
      </c>
      <c r="BH138" s="141">
        <f>IF(U138="sníž. přenesená",N138,0)</f>
        <v>0</v>
      </c>
      <c r="BI138" s="141">
        <f>IF(U138="nulová",N138,0)</f>
        <v>0</v>
      </c>
      <c r="BJ138" s="14" t="s">
        <v>9</v>
      </c>
      <c r="BK138" s="141">
        <f>ROUND(L138*K138,0)</f>
        <v>0</v>
      </c>
      <c r="BL138" s="14" t="s">
        <v>123</v>
      </c>
      <c r="BM138" s="14" t="s">
        <v>157</v>
      </c>
    </row>
    <row r="139" spans="2:65" s="9" customFormat="1" ht="29.85" customHeight="1" x14ac:dyDescent="0.3">
      <c r="B139" s="121"/>
      <c r="C139" s="122"/>
      <c r="D139" s="131" t="s">
        <v>102</v>
      </c>
      <c r="E139" s="131"/>
      <c r="F139" s="131"/>
      <c r="G139" s="131"/>
      <c r="H139" s="131"/>
      <c r="I139" s="131"/>
      <c r="J139" s="131"/>
      <c r="K139" s="131"/>
      <c r="L139" s="131"/>
      <c r="M139" s="131"/>
      <c r="N139" s="273">
        <f>N140</f>
        <v>0</v>
      </c>
      <c r="O139" s="283"/>
      <c r="P139" s="283"/>
      <c r="Q139" s="283"/>
      <c r="R139" s="124"/>
      <c r="T139" s="125"/>
      <c r="U139" s="122"/>
      <c r="V139" s="122"/>
      <c r="W139" s="126" t="e">
        <f>#REF!</f>
        <v>#REF!</v>
      </c>
      <c r="X139" s="122"/>
      <c r="Y139" s="126" t="e">
        <f>#REF!</f>
        <v>#REF!</v>
      </c>
      <c r="Z139" s="122"/>
      <c r="AA139" s="127" t="e">
        <f>#REF!</f>
        <v>#REF!</v>
      </c>
      <c r="AR139" s="128" t="s">
        <v>9</v>
      </c>
      <c r="AT139" s="129" t="s">
        <v>75</v>
      </c>
      <c r="AU139" s="129" t="s">
        <v>9</v>
      </c>
      <c r="AY139" s="128" t="s">
        <v>118</v>
      </c>
      <c r="BK139" s="130" t="e">
        <f>#REF!</f>
        <v>#REF!</v>
      </c>
    </row>
    <row r="140" spans="2:65" s="9" customFormat="1" ht="29.85" customHeight="1" x14ac:dyDescent="0.3">
      <c r="B140" s="121"/>
      <c r="C140" s="133" t="s">
        <v>158</v>
      </c>
      <c r="D140" s="133" t="s">
        <v>119</v>
      </c>
      <c r="E140" s="134" t="s">
        <v>159</v>
      </c>
      <c r="F140" s="274" t="s">
        <v>160</v>
      </c>
      <c r="G140" s="275"/>
      <c r="H140" s="275"/>
      <c r="I140" s="275"/>
      <c r="J140" s="135" t="s">
        <v>144</v>
      </c>
      <c r="K140" s="136">
        <v>153.38999999999999</v>
      </c>
      <c r="L140" s="276"/>
      <c r="M140" s="275"/>
      <c r="N140" s="276">
        <f>ROUND(L140*K140,0)</f>
        <v>0</v>
      </c>
      <c r="O140" s="275"/>
      <c r="P140" s="275"/>
      <c r="Q140" s="275"/>
      <c r="R140" s="124"/>
      <c r="T140" s="125"/>
      <c r="U140" s="122"/>
      <c r="V140" s="122"/>
      <c r="W140" s="126"/>
      <c r="X140" s="122"/>
      <c r="Y140" s="126"/>
      <c r="Z140" s="122"/>
      <c r="AA140" s="127"/>
      <c r="AR140" s="128"/>
      <c r="AT140" s="129"/>
      <c r="AU140" s="129"/>
      <c r="AY140" s="128"/>
      <c r="BK140" s="130"/>
    </row>
    <row r="141" spans="2:65" s="9" customFormat="1" ht="29.85" customHeight="1" x14ac:dyDescent="0.3">
      <c r="B141" s="121"/>
      <c r="C141" s="122"/>
      <c r="D141" s="131" t="s">
        <v>212</v>
      </c>
      <c r="E141" s="131"/>
      <c r="F141" s="174"/>
      <c r="G141" s="174"/>
      <c r="H141" s="174"/>
      <c r="I141" s="174"/>
      <c r="J141" s="174"/>
      <c r="K141" s="174"/>
      <c r="L141" s="174"/>
      <c r="M141" s="174"/>
      <c r="N141" s="273">
        <f>N142</f>
        <v>0</v>
      </c>
      <c r="O141" s="273"/>
      <c r="P141" s="273"/>
      <c r="Q141" s="273"/>
      <c r="R141" s="124"/>
      <c r="T141" s="125"/>
      <c r="U141" s="122"/>
      <c r="V141" s="122"/>
      <c r="W141" s="126"/>
      <c r="X141" s="122"/>
      <c r="Y141" s="126"/>
      <c r="Z141" s="122"/>
      <c r="AA141" s="127"/>
      <c r="AR141" s="128"/>
      <c r="AT141" s="129"/>
      <c r="AU141" s="129"/>
      <c r="AY141" s="128"/>
      <c r="BK141" s="130"/>
    </row>
    <row r="142" spans="2:65" s="9" customFormat="1" ht="29.85" customHeight="1" x14ac:dyDescent="0.3">
      <c r="B142" s="121"/>
      <c r="C142" s="133">
        <v>1</v>
      </c>
      <c r="D142" s="133" t="s">
        <v>119</v>
      </c>
      <c r="E142" s="134" t="s">
        <v>213</v>
      </c>
      <c r="F142" s="264" t="s">
        <v>214</v>
      </c>
      <c r="G142" s="265"/>
      <c r="H142" s="265"/>
      <c r="I142" s="266"/>
      <c r="J142" s="135" t="s">
        <v>215</v>
      </c>
      <c r="K142" s="136">
        <v>1</v>
      </c>
      <c r="L142" s="291"/>
      <c r="M142" s="292"/>
      <c r="N142" s="276">
        <f>ROUND(L142*K142,0)</f>
        <v>0</v>
      </c>
      <c r="O142" s="275"/>
      <c r="P142" s="275"/>
      <c r="Q142" s="275"/>
      <c r="R142" s="124"/>
      <c r="T142" s="125"/>
      <c r="U142" s="122"/>
      <c r="V142" s="122"/>
      <c r="W142" s="126"/>
      <c r="X142" s="122"/>
      <c r="Y142" s="126"/>
      <c r="Z142" s="122"/>
      <c r="AA142" s="127"/>
      <c r="AR142" s="128"/>
      <c r="AT142" s="129"/>
      <c r="AU142" s="129"/>
      <c r="AY142" s="128"/>
      <c r="BK142" s="130"/>
    </row>
    <row r="143" spans="2:65" s="9" customFormat="1" ht="29.85" customHeight="1" x14ac:dyDescent="0.3">
      <c r="B143" s="121"/>
      <c r="C143" s="185"/>
      <c r="D143" s="131" t="s">
        <v>216</v>
      </c>
      <c r="E143" s="131"/>
      <c r="F143" s="174"/>
      <c r="G143" s="174"/>
      <c r="H143" s="174"/>
      <c r="I143" s="131"/>
      <c r="J143" s="186"/>
      <c r="K143" s="187"/>
      <c r="L143" s="272"/>
      <c r="M143" s="272"/>
      <c r="N143" s="273">
        <f>SUM(N144,N145,N146,N147,N148)</f>
        <v>0</v>
      </c>
      <c r="O143" s="273"/>
      <c r="P143" s="273"/>
      <c r="Q143" s="273"/>
      <c r="R143" s="124"/>
      <c r="T143" s="125"/>
      <c r="U143" s="122"/>
      <c r="V143" s="122"/>
      <c r="W143" s="126"/>
      <c r="X143" s="122"/>
      <c r="Y143" s="126"/>
      <c r="Z143" s="122"/>
      <c r="AA143" s="127"/>
      <c r="AR143" s="128"/>
      <c r="AT143" s="129"/>
      <c r="AU143" s="129"/>
      <c r="AY143" s="128"/>
      <c r="BK143" s="130"/>
    </row>
    <row r="144" spans="2:65" s="9" customFormat="1" ht="29.85" customHeight="1" x14ac:dyDescent="0.3">
      <c r="B144" s="121"/>
      <c r="C144" s="133">
        <v>2</v>
      </c>
      <c r="D144" s="133" t="s">
        <v>119</v>
      </c>
      <c r="E144" s="134" t="s">
        <v>217</v>
      </c>
      <c r="F144" s="264" t="s">
        <v>218</v>
      </c>
      <c r="G144" s="265"/>
      <c r="H144" s="265"/>
      <c r="I144" s="266"/>
      <c r="J144" s="135" t="s">
        <v>215</v>
      </c>
      <c r="K144" s="136">
        <v>1</v>
      </c>
      <c r="L144" s="291"/>
      <c r="M144" s="292"/>
      <c r="N144" s="259">
        <f>ROUND(L144*K144,0)</f>
        <v>0</v>
      </c>
      <c r="O144" s="260"/>
      <c r="P144" s="260"/>
      <c r="Q144" s="261"/>
      <c r="R144" s="124"/>
      <c r="T144" s="125"/>
      <c r="U144" s="122"/>
      <c r="V144" s="122"/>
      <c r="W144" s="126"/>
      <c r="X144" s="122"/>
      <c r="Y144" s="126"/>
      <c r="Z144" s="122"/>
      <c r="AA144" s="127"/>
      <c r="AR144" s="128"/>
      <c r="AT144" s="129"/>
      <c r="AU144" s="129"/>
      <c r="AY144" s="128"/>
      <c r="BK144" s="130"/>
    </row>
    <row r="145" spans="2:63" s="9" customFormat="1" ht="29.85" customHeight="1" x14ac:dyDescent="0.3">
      <c r="B145" s="121"/>
      <c r="C145" s="133">
        <v>7</v>
      </c>
      <c r="D145" s="133" t="s">
        <v>119</v>
      </c>
      <c r="E145" s="134" t="s">
        <v>219</v>
      </c>
      <c r="F145" s="264" t="s">
        <v>220</v>
      </c>
      <c r="G145" s="265"/>
      <c r="H145" s="265"/>
      <c r="I145" s="266"/>
      <c r="J145" s="135" t="s">
        <v>215</v>
      </c>
      <c r="K145" s="136">
        <v>1</v>
      </c>
      <c r="L145" s="291"/>
      <c r="M145" s="292"/>
      <c r="N145" s="259">
        <f>ROUND(L145*K145,0)</f>
        <v>0</v>
      </c>
      <c r="O145" s="260"/>
      <c r="P145" s="260"/>
      <c r="Q145" s="261"/>
      <c r="R145" s="124"/>
      <c r="T145" s="125"/>
      <c r="U145" s="122"/>
      <c r="V145" s="122"/>
      <c r="W145" s="126"/>
      <c r="X145" s="122"/>
      <c r="Y145" s="126"/>
      <c r="Z145" s="122"/>
      <c r="AA145" s="127"/>
      <c r="AR145" s="128"/>
      <c r="AT145" s="129"/>
      <c r="AU145" s="129"/>
      <c r="AY145" s="128"/>
      <c r="BK145" s="130"/>
    </row>
    <row r="146" spans="2:63" s="9" customFormat="1" ht="29.85" customHeight="1" x14ac:dyDescent="0.3">
      <c r="B146" s="121"/>
      <c r="C146" s="133">
        <v>9</v>
      </c>
      <c r="D146" s="133" t="s">
        <v>119</v>
      </c>
      <c r="E146" s="134" t="s">
        <v>221</v>
      </c>
      <c r="F146" s="264" t="s">
        <v>222</v>
      </c>
      <c r="G146" s="265"/>
      <c r="H146" s="265"/>
      <c r="I146" s="266"/>
      <c r="J146" s="135" t="s">
        <v>215</v>
      </c>
      <c r="K146" s="136">
        <v>1</v>
      </c>
      <c r="L146" s="291"/>
      <c r="M146" s="292"/>
      <c r="N146" s="259">
        <f>ROUND(L146*K146,0)</f>
        <v>0</v>
      </c>
      <c r="O146" s="260"/>
      <c r="P146" s="260"/>
      <c r="Q146" s="261"/>
      <c r="R146" s="124"/>
      <c r="T146" s="125"/>
      <c r="U146" s="122"/>
      <c r="V146" s="122"/>
      <c r="W146" s="126"/>
      <c r="X146" s="122"/>
      <c r="Y146" s="126"/>
      <c r="Z146" s="122"/>
      <c r="AA146" s="127"/>
      <c r="AR146" s="128"/>
      <c r="AT146" s="129"/>
      <c r="AU146" s="129"/>
      <c r="AY146" s="128"/>
      <c r="BK146" s="130"/>
    </row>
    <row r="147" spans="2:63" s="9" customFormat="1" ht="29.85" customHeight="1" x14ac:dyDescent="0.3">
      <c r="B147" s="121"/>
      <c r="C147" s="133">
        <v>15</v>
      </c>
      <c r="D147" s="133" t="s">
        <v>119</v>
      </c>
      <c r="E147" s="134" t="s">
        <v>223</v>
      </c>
      <c r="F147" s="264" t="s">
        <v>224</v>
      </c>
      <c r="G147" s="265"/>
      <c r="H147" s="265"/>
      <c r="I147" s="266"/>
      <c r="J147" s="135" t="s">
        <v>215</v>
      </c>
      <c r="K147" s="136">
        <v>1</v>
      </c>
      <c r="L147" s="188"/>
      <c r="M147" s="189"/>
      <c r="N147" s="259">
        <f>ROUND(L147*K147,0)</f>
        <v>0</v>
      </c>
      <c r="O147" s="260"/>
      <c r="P147" s="260"/>
      <c r="Q147" s="261"/>
      <c r="R147" s="124"/>
      <c r="T147" s="125"/>
      <c r="U147" s="122"/>
      <c r="V147" s="122"/>
      <c r="W147" s="126"/>
      <c r="X147" s="122"/>
      <c r="Y147" s="126"/>
      <c r="Z147" s="122"/>
      <c r="AA147" s="127"/>
      <c r="AR147" s="128"/>
      <c r="AT147" s="129"/>
      <c r="AU147" s="129"/>
      <c r="AY147" s="128"/>
      <c r="BK147" s="130"/>
    </row>
    <row r="148" spans="2:63" s="9" customFormat="1" ht="29.85" customHeight="1" x14ac:dyDescent="0.3">
      <c r="B148" s="121"/>
      <c r="C148" s="133">
        <v>18</v>
      </c>
      <c r="D148" s="133" t="s">
        <v>119</v>
      </c>
      <c r="E148" s="134" t="s">
        <v>225</v>
      </c>
      <c r="F148" s="264" t="s">
        <v>226</v>
      </c>
      <c r="G148" s="265"/>
      <c r="H148" s="265"/>
      <c r="I148" s="266"/>
      <c r="J148" s="135" t="s">
        <v>215</v>
      </c>
      <c r="K148" s="136">
        <v>1</v>
      </c>
      <c r="L148" s="262"/>
      <c r="M148" s="263"/>
      <c r="N148" s="259">
        <f>ROUND(L148*K148,0)</f>
        <v>0</v>
      </c>
      <c r="O148" s="260"/>
      <c r="P148" s="260"/>
      <c r="Q148" s="261"/>
      <c r="R148" s="124"/>
      <c r="T148" s="125"/>
      <c r="U148" s="122"/>
      <c r="V148" s="122"/>
      <c r="W148" s="126"/>
      <c r="X148" s="122"/>
      <c r="Y148" s="126"/>
      <c r="Z148" s="122"/>
      <c r="AA148" s="127"/>
      <c r="AR148" s="128"/>
      <c r="AT148" s="129"/>
      <c r="AU148" s="129"/>
      <c r="AY148" s="128"/>
      <c r="BK148" s="130"/>
    </row>
    <row r="149" spans="2:63" s="1" customFormat="1" ht="6.75" customHeight="1" x14ac:dyDescent="0.3">
      <c r="B149" s="52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4"/>
    </row>
  </sheetData>
  <mergeCells count="137">
    <mergeCell ref="F148:I148"/>
    <mergeCell ref="N148:Q148"/>
    <mergeCell ref="N141:Q141"/>
    <mergeCell ref="F142:I142"/>
    <mergeCell ref="L142:M142"/>
    <mergeCell ref="N142:Q142"/>
    <mergeCell ref="F144:I144"/>
    <mergeCell ref="L144:M144"/>
    <mergeCell ref="N144:Q144"/>
    <mergeCell ref="F146:I146"/>
    <mergeCell ref="L146:M146"/>
    <mergeCell ref="N146:Q146"/>
    <mergeCell ref="F147:I147"/>
    <mergeCell ref="N147:Q147"/>
    <mergeCell ref="L148:M148"/>
    <mergeCell ref="L143:M143"/>
    <mergeCell ref="N143:Q143"/>
    <mergeCell ref="F145:I145"/>
    <mergeCell ref="L145:M145"/>
    <mergeCell ref="N145:Q145"/>
    <mergeCell ref="H1:K1"/>
    <mergeCell ref="S2:AC2"/>
    <mergeCell ref="F136:I136"/>
    <mergeCell ref="F124:I124"/>
    <mergeCell ref="L124:M124"/>
    <mergeCell ref="N124:Q124"/>
    <mergeCell ref="F125:I125"/>
    <mergeCell ref="L125:M125"/>
    <mergeCell ref="N125:Q125"/>
    <mergeCell ref="N118:Q118"/>
    <mergeCell ref="F121:I121"/>
    <mergeCell ref="L121:M121"/>
    <mergeCell ref="N121:Q121"/>
    <mergeCell ref="F123:I123"/>
    <mergeCell ref="L123:M123"/>
    <mergeCell ref="N123:Q123"/>
    <mergeCell ref="M112:Q112"/>
    <mergeCell ref="M113:Q113"/>
    <mergeCell ref="N95:Q95"/>
    <mergeCell ref="N96:Q96"/>
    <mergeCell ref="N120:Q120"/>
    <mergeCell ref="N126:Q126"/>
    <mergeCell ref="N133:Q133"/>
    <mergeCell ref="F122:I122"/>
    <mergeCell ref="L122:M122"/>
    <mergeCell ref="N122:Q122"/>
    <mergeCell ref="F127:I127"/>
    <mergeCell ref="L127:M127"/>
    <mergeCell ref="N127:Q127"/>
    <mergeCell ref="F129:I129"/>
    <mergeCell ref="L129:M129"/>
    <mergeCell ref="N129:Q129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40:I140"/>
    <mergeCell ref="L140:M140"/>
    <mergeCell ref="N140:Q140"/>
    <mergeCell ref="F115:I115"/>
    <mergeCell ref="L115:M115"/>
    <mergeCell ref="N115:Q115"/>
    <mergeCell ref="F119:I119"/>
    <mergeCell ref="L119:M119"/>
    <mergeCell ref="N119:Q119"/>
    <mergeCell ref="N116:Q116"/>
    <mergeCell ref="N117:Q117"/>
    <mergeCell ref="F134:I134"/>
    <mergeCell ref="L134:M134"/>
    <mergeCell ref="N134:Q134"/>
    <mergeCell ref="N139:Q139"/>
    <mergeCell ref="F137:I137"/>
    <mergeCell ref="L137:M137"/>
    <mergeCell ref="N137:Q137"/>
    <mergeCell ref="F138:I138"/>
    <mergeCell ref="L138:M138"/>
    <mergeCell ref="F135:I135"/>
    <mergeCell ref="L135:M135"/>
    <mergeCell ref="N135:Q135"/>
    <mergeCell ref="N138:Q138"/>
    <mergeCell ref="N97:Q97"/>
    <mergeCell ref="L99:Q99"/>
    <mergeCell ref="C105:Q105"/>
    <mergeCell ref="F107:P107"/>
    <mergeCell ref="F108:P108"/>
    <mergeCell ref="M110:P110"/>
    <mergeCell ref="N89:Q89"/>
    <mergeCell ref="N90:Q90"/>
    <mergeCell ref="N91:Q91"/>
    <mergeCell ref="N92:Q92"/>
    <mergeCell ref="N93:Q93"/>
    <mergeCell ref="N94:Q94"/>
    <mergeCell ref="M81:P81"/>
    <mergeCell ref="M83:Q83"/>
    <mergeCell ref="M84:Q84"/>
    <mergeCell ref="C86:G86"/>
    <mergeCell ref="N86:Q86"/>
    <mergeCell ref="N88:Q88"/>
    <mergeCell ref="H36:J36"/>
    <mergeCell ref="M36:P36"/>
    <mergeCell ref="L38:P38"/>
    <mergeCell ref="C76:Q76"/>
    <mergeCell ref="F78:P78"/>
    <mergeCell ref="F79:P79"/>
    <mergeCell ref="H33:J33"/>
    <mergeCell ref="M33:P33"/>
    <mergeCell ref="H34:J34"/>
    <mergeCell ref="M34:P34"/>
    <mergeCell ref="H35:J35"/>
    <mergeCell ref="M35:P35"/>
    <mergeCell ref="O21:P21"/>
    <mergeCell ref="E24:L24"/>
    <mergeCell ref="M27:P27"/>
    <mergeCell ref="M28:P28"/>
    <mergeCell ref="M30:P30"/>
    <mergeCell ref="H32:J32"/>
    <mergeCell ref="M32:P32"/>
    <mergeCell ref="O12:P12"/>
    <mergeCell ref="O14:P14"/>
    <mergeCell ref="O15:P15"/>
    <mergeCell ref="O17:P17"/>
    <mergeCell ref="O18:P18"/>
    <mergeCell ref="O20:P20"/>
    <mergeCell ref="C2:Q2"/>
    <mergeCell ref="C4:Q4"/>
    <mergeCell ref="F6:P6"/>
    <mergeCell ref="F7:P7"/>
    <mergeCell ref="O9:P9"/>
    <mergeCell ref="O11:P11"/>
  </mergeCells>
  <hyperlinks>
    <hyperlink ref="F1:G1" location="C2" tooltip="Krycí list rozpočtu" display="1) Krycí list rozpočtu"/>
    <hyperlink ref="H1:K1" location="C86" tooltip="Rekapitulace rozpočtu" display="2) Rekapitulace rozpočtu"/>
    <hyperlink ref="L1" location="C114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C2 Komunikace </vt:lpstr>
      <vt:lpstr>2 - C3 Komunikace</vt:lpstr>
      <vt:lpstr>'1 - C2 Komunikace '!Názvy_tisku</vt:lpstr>
      <vt:lpstr>'2 - C3 Komunikace'!Názvy_tisku</vt:lpstr>
      <vt:lpstr>'Rekapitulace stavby'!Názvy_tisku</vt:lpstr>
      <vt:lpstr>'1 - C2 Komunikace '!Oblast_tisku</vt:lpstr>
      <vt:lpstr>'2 - C3 Komunikace'!Oblast_tisku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dyntar</dc:creator>
  <cp:lastModifiedBy>Bc.Martin Zívr</cp:lastModifiedBy>
  <cp:lastPrinted>2018-01-03T11:50:47Z</cp:lastPrinted>
  <dcterms:created xsi:type="dcterms:W3CDTF">2017-10-05T09:29:47Z</dcterms:created>
  <dcterms:modified xsi:type="dcterms:W3CDTF">2018-03-14T15:09:59Z</dcterms:modified>
</cp:coreProperties>
</file>