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fie.4service.cz\domozaprojekt\21 SFŽP\Tornádo\Kryry\"/>
    </mc:Choice>
  </mc:AlternateContent>
  <bookViews>
    <workbookView xWindow="0" yWindow="0" windowWidth="28800" windowHeight="11835"/>
  </bookViews>
  <sheets>
    <sheet name="rozpočet" sheetId="2" r:id="rId1"/>
  </sheets>
  <definedNames>
    <definedName name="_Toc524351830" localSheetId="0">rozpočet!#REF!</definedName>
    <definedName name="_xlnm.Print_Titles" localSheetId="0">rozpočet!$41:$41</definedName>
    <definedName name="_xlnm.Print_Area" localSheetId="0">rozpočet!$A$1:$G$212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57" i="2" l="1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E137" i="2"/>
  <c r="G137" i="2" s="1"/>
  <c r="G131" i="2"/>
  <c r="G126" i="2"/>
  <c r="G125" i="2"/>
  <c r="G139" i="2"/>
  <c r="G138" i="2"/>
  <c r="G136" i="2"/>
  <c r="G135" i="2"/>
  <c r="E134" i="2"/>
  <c r="G134" i="2" s="1"/>
  <c r="E133" i="2"/>
  <c r="G133" i="2" s="1"/>
  <c r="G132" i="2"/>
  <c r="G130" i="2"/>
  <c r="G129" i="2"/>
  <c r="G128" i="2"/>
  <c r="G127" i="2"/>
  <c r="F140" i="2" l="1"/>
  <c r="E119" i="2" l="1"/>
  <c r="G119" i="2" s="1"/>
  <c r="E118" i="2"/>
  <c r="G118" i="2" s="1"/>
  <c r="E102" i="2"/>
  <c r="G102" i="2" s="1"/>
  <c r="E103" i="2"/>
  <c r="G103" i="2" s="1"/>
  <c r="G113" i="2"/>
  <c r="G110" i="2"/>
  <c r="G108" i="2"/>
  <c r="G122" i="2"/>
  <c r="G121" i="2"/>
  <c r="G120" i="2"/>
  <c r="G117" i="2"/>
  <c r="G116" i="2"/>
  <c r="E115" i="2"/>
  <c r="G115" i="2" s="1"/>
  <c r="E114" i="2"/>
  <c r="G114" i="2" s="1"/>
  <c r="G112" i="2"/>
  <c r="G111" i="2"/>
  <c r="G109" i="2"/>
  <c r="G106" i="2"/>
  <c r="G105" i="2"/>
  <c r="G104" i="2"/>
  <c r="G101" i="2"/>
  <c r="G100" i="2"/>
  <c r="E99" i="2"/>
  <c r="G99" i="2" s="1"/>
  <c r="E98" i="2"/>
  <c r="G98" i="2" s="1"/>
  <c r="G97" i="2"/>
  <c r="G96" i="2"/>
  <c r="G95" i="2"/>
  <c r="G94" i="2"/>
  <c r="G93" i="2"/>
  <c r="G92" i="2"/>
  <c r="F123" i="2" l="1"/>
  <c r="F107" i="2"/>
  <c r="E167" i="2" l="1"/>
  <c r="G167" i="2" s="1"/>
  <c r="G166" i="2"/>
  <c r="G165" i="2"/>
  <c r="E168" i="2" l="1"/>
  <c r="G168" i="2" s="1"/>
  <c r="G169" i="2" s="1"/>
  <c r="E10" i="2" s="1"/>
  <c r="G87" i="2" l="1"/>
  <c r="G86" i="2"/>
  <c r="E76" i="2" l="1"/>
  <c r="G76" i="2" s="1"/>
  <c r="G83" i="2"/>
  <c r="G82" i="2"/>
  <c r="E81" i="2"/>
  <c r="G81" i="2" s="1"/>
  <c r="E80" i="2"/>
  <c r="G80" i="2" s="1"/>
  <c r="G79" i="2"/>
  <c r="G78" i="2"/>
  <c r="G77" i="2"/>
  <c r="G75" i="2"/>
  <c r="G84" i="2" l="1"/>
  <c r="E6" i="2" s="1"/>
  <c r="G205" i="2" l="1"/>
  <c r="E204" i="2"/>
  <c r="E203" i="2"/>
  <c r="E199" i="2"/>
  <c r="G196" i="2"/>
  <c r="G199" i="2" l="1"/>
  <c r="E200" i="2"/>
  <c r="G200" i="2" s="1"/>
  <c r="G197" i="2"/>
  <c r="G198" i="2"/>
  <c r="G204" i="2"/>
  <c r="G203" i="2"/>
  <c r="E202" i="2" l="1"/>
  <c r="G202" i="2" s="1"/>
  <c r="E201" i="2"/>
  <c r="G201" i="2" s="1"/>
  <c r="E72" i="2" l="1"/>
  <c r="G69" i="2"/>
  <c r="G70" i="2"/>
  <c r="E68" i="2"/>
  <c r="G66" i="2"/>
  <c r="G65" i="2"/>
  <c r="G64" i="2"/>
  <c r="G63" i="2"/>
  <c r="G61" i="2" l="1"/>
  <c r="G60" i="2"/>
  <c r="G55" i="2"/>
  <c r="E53" i="2"/>
  <c r="G48" i="2"/>
  <c r="E45" i="2" l="1"/>
  <c r="G52" i="2" l="1"/>
  <c r="G50" i="2"/>
  <c r="G195" i="2" l="1"/>
  <c r="G88" i="2"/>
  <c r="G89" i="2" s="1"/>
  <c r="G44" i="2"/>
  <c r="G45" i="2"/>
  <c r="G46" i="2"/>
  <c r="G47" i="2"/>
  <c r="G49" i="2"/>
  <c r="G51" i="2"/>
  <c r="G54" i="2"/>
  <c r="G56" i="2"/>
  <c r="G57" i="2"/>
  <c r="G58" i="2"/>
  <c r="G59" i="2"/>
  <c r="G62" i="2"/>
  <c r="G67" i="2"/>
  <c r="G71" i="2"/>
  <c r="E177" i="2"/>
  <c r="G177" i="2" s="1"/>
  <c r="E176" i="2"/>
  <c r="G176" i="2" s="1"/>
  <c r="E175" i="2"/>
  <c r="G175" i="2" s="1"/>
  <c r="E174" i="2"/>
  <c r="G174" i="2" s="1"/>
  <c r="E173" i="2"/>
  <c r="G206" i="2" l="1"/>
  <c r="D20" i="2" l="1"/>
  <c r="G209" i="2"/>
  <c r="G68" i="2"/>
  <c r="G158" i="2" l="1"/>
  <c r="G160" i="2" s="1"/>
  <c r="G159" i="2"/>
  <c r="G184" i="2" l="1"/>
  <c r="G185" i="2" s="1"/>
  <c r="D13" i="2" l="1"/>
  <c r="G181" i="2"/>
  <c r="G173" i="2"/>
  <c r="G171" i="2"/>
  <c r="G162" i="2"/>
  <c r="D7" i="2" l="1"/>
  <c r="G53" i="2" l="1"/>
  <c r="G43" i="2" l="1"/>
  <c r="G72" i="2" l="1"/>
  <c r="G73" i="2" s="1"/>
  <c r="G163" i="2" l="1"/>
  <c r="E9" i="2" s="1"/>
  <c r="D21" i="2" l="1"/>
  <c r="F172" i="2"/>
  <c r="F178" i="2" l="1"/>
  <c r="G182" i="2" l="1"/>
  <c r="D12" i="2" l="1"/>
  <c r="D8" i="2"/>
  <c r="G179" i="2"/>
  <c r="G188" i="2" s="1"/>
  <c r="D11" i="2" l="1"/>
  <c r="G210" i="2" l="1"/>
  <c r="G211" i="2" s="1"/>
  <c r="D22" i="2" l="1"/>
  <c r="D23" i="2" s="1"/>
  <c r="D31" i="2"/>
  <c r="D32" i="2" l="1"/>
  <c r="D33" i="2" s="1"/>
  <c r="G189" i="2" l="1"/>
  <c r="D5" i="2"/>
  <c r="D14" i="2" s="1"/>
  <c r="D15" i="2" l="1"/>
  <c r="D16" i="2" s="1"/>
  <c r="D27" i="2"/>
  <c r="G190" i="2"/>
  <c r="D28" i="2" l="1"/>
  <c r="D29" i="2" s="1"/>
  <c r="D34" i="2"/>
  <c r="D35" i="2" l="1"/>
  <c r="D36" i="2" s="1"/>
</calcChain>
</file>

<file path=xl/sharedStrings.xml><?xml version="1.0" encoding="utf-8"?>
<sst xmlns="http://schemas.openxmlformats.org/spreadsheetml/2006/main" count="472" uniqueCount="203">
  <si>
    <t>ks</t>
  </si>
  <si>
    <t>p.č.</t>
  </si>
  <si>
    <t>kod položky</t>
  </si>
  <si>
    <t>položka</t>
  </si>
  <si>
    <t>m.j.</t>
  </si>
  <si>
    <t>počet</t>
  </si>
  <si>
    <t>jed.cena</t>
  </si>
  <si>
    <t>celkem</t>
  </si>
  <si>
    <t>nákl.obv.opat.</t>
  </si>
  <si>
    <t>Cena celkem bez DPH</t>
  </si>
  <si>
    <t>Cena celkem vč. DPH</t>
  </si>
  <si>
    <t>184 10-2115</t>
  </si>
  <si>
    <t>specifikace</t>
  </si>
  <si>
    <t>DPH 21%</t>
  </si>
  <si>
    <t>kg</t>
  </si>
  <si>
    <r>
      <t>m</t>
    </r>
    <r>
      <rPr>
        <vertAlign val="superscript"/>
        <sz val="9"/>
        <rFont val="Arial"/>
        <family val="2"/>
        <charset val="238"/>
      </rPr>
      <t>2</t>
    </r>
  </si>
  <si>
    <t>18580-4312</t>
  </si>
  <si>
    <t>Dovoz závlahové vody do 6km</t>
  </si>
  <si>
    <t>18585-1111</t>
  </si>
  <si>
    <t>PŘÍPRAVNÉ PRÁCE</t>
  </si>
  <si>
    <t>Kč/100bm</t>
  </si>
  <si>
    <t>Přípravné práce celkem:</t>
  </si>
  <si>
    <t>Výsadba stromů a keřů celkem:</t>
  </si>
  <si>
    <r>
      <t>m</t>
    </r>
    <r>
      <rPr>
        <vertAlign val="superscript"/>
        <sz val="9"/>
        <rFont val="Arial"/>
        <family val="2"/>
        <charset val="238"/>
      </rPr>
      <t>3</t>
    </r>
  </si>
  <si>
    <t>Kč/ha</t>
  </si>
  <si>
    <t>kontrolní součet</t>
  </si>
  <si>
    <t>celková rekapitulace</t>
  </si>
  <si>
    <t>přípravné práce</t>
  </si>
  <si>
    <t>CELKEM bez DPH</t>
  </si>
  <si>
    <t>CELKEM s DPH</t>
  </si>
  <si>
    <t>Náklady spojené s rozvozem vody</t>
  </si>
  <si>
    <t>Úvazkový popruh, hřeby</t>
  </si>
  <si>
    <t>Dřevěný kotvící kůl délka 3m, průměr 8cm, impregnovaný</t>
  </si>
  <si>
    <t>183 10-1121</t>
  </si>
  <si>
    <t>184 21-5133</t>
  </si>
  <si>
    <t>Řez stromů výchovný před 2m do 4m</t>
  </si>
  <si>
    <t>184 80-6112</t>
  </si>
  <si>
    <t>kontrolní součet/1ks</t>
  </si>
  <si>
    <t>184 21-5113</t>
  </si>
  <si>
    <r>
      <t xml:space="preserve">Zálivka rostlin v plochách </t>
    </r>
    <r>
      <rPr>
        <sz val="9"/>
        <rFont val="Calibri"/>
        <family val="2"/>
        <charset val="238"/>
      </rPr>
      <t>(10l/m²)</t>
    </r>
  </si>
  <si>
    <t>Borka mulčovací (15-40 mm frakce)</t>
  </si>
  <si>
    <r>
      <t>Kč/m</t>
    </r>
    <r>
      <rPr>
        <vertAlign val="superscript"/>
        <sz val="9"/>
        <rFont val="Arial"/>
        <family val="2"/>
        <charset val="238"/>
      </rPr>
      <t>2</t>
    </r>
  </si>
  <si>
    <t>založení travo-bylinného porostu výsevem (vč. ceny osiva) - zatravnění</t>
  </si>
  <si>
    <t>Založení travo-bylinného porostu výsevem  - osetí, zavláčení, zaválcování</t>
  </si>
  <si>
    <t>Dokončovací péče + první seč s odstraněním pokosené hmoty, odvoz a likvidace posečené hmoty</t>
  </si>
  <si>
    <t>ROZVOJOVÁ PÉČE O VÝSADBY</t>
  </si>
  <si>
    <t>Rozvojová péče o výsadby celkem:</t>
  </si>
  <si>
    <t>rozvojová péče o výsadby</t>
  </si>
  <si>
    <t xml:space="preserve">Kácení volné - průměr kmene na řez.ploše pařezu 11-20cm </t>
  </si>
  <si>
    <t>Kácení volné - průměr kmene na řez.ploše pařezu 21-30cm</t>
  </si>
  <si>
    <t>Štěpkování (objem štěpky po štěpkování), vyřezání větví, kmenů a uložení</t>
  </si>
  <si>
    <r>
      <t>m</t>
    </r>
    <r>
      <rPr>
        <sz val="9"/>
        <rFont val="Calibri"/>
        <family val="2"/>
        <charset val="238"/>
      </rPr>
      <t>³</t>
    </r>
  </si>
  <si>
    <r>
      <t>Řez stromů prováděný lezeckou technikou - Zdravotní řez - plocha stromu do 50m</t>
    </r>
    <r>
      <rPr>
        <sz val="9"/>
        <rFont val="Calibri"/>
        <family val="2"/>
        <charset val="238"/>
      </rPr>
      <t xml:space="preserve">² </t>
    </r>
  </si>
  <si>
    <r>
      <t>Řez stromů prováděný lezeckou technikou - Zdravotní řez - plocha stromu 101-200m</t>
    </r>
    <r>
      <rPr>
        <sz val="9"/>
        <rFont val="Calibri"/>
        <family val="2"/>
        <charset val="238"/>
      </rPr>
      <t xml:space="preserve">² </t>
    </r>
  </si>
  <si>
    <t>Odstranění pařezu frézováním (vč. odstranění kořenů, zasypání jam, ornice, hutnění a úpravy terénu, vč. odstranění dřevní hmoty)</t>
  </si>
  <si>
    <t>Vazba dynamická, vč. instalace</t>
  </si>
  <si>
    <t>Zhotovení obalu kmene v jedné vrstvě - rákosová rohož</t>
  </si>
  <si>
    <t xml:space="preserve">Rákosová rohož jedna vrstva rákosové rohože s dutým stéblem, výška 160 cm </t>
  </si>
  <si>
    <t>t</t>
  </si>
  <si>
    <t>Založení travo-bylinného porostu celkem:</t>
  </si>
  <si>
    <t>založení travo-bylinného porostu</t>
  </si>
  <si>
    <t>VÝSADBA STROMŮ A KEŘŮ</t>
  </si>
  <si>
    <t>výsadba stromů a keřů</t>
  </si>
  <si>
    <t>Uznatelné výdaje</t>
  </si>
  <si>
    <t>Neuznatelné výdaje</t>
  </si>
  <si>
    <t>uznatelné a neuznatelné výdaje CELKEM bez DPH</t>
  </si>
  <si>
    <t>uznatelné a neuznatelné výdaje DPH 21%</t>
  </si>
  <si>
    <t>uznatelné a neuznatelné výdaje CELKEM s DPH</t>
  </si>
  <si>
    <t>UZNATELNÉ VÝDAJE</t>
  </si>
  <si>
    <t>NEUZNATELNÉ VÝDAJE</t>
  </si>
  <si>
    <t>součástí všech položek je doprava a přesun na lokalitě pokud není uvedeno jinak</t>
  </si>
  <si>
    <t>kpl</t>
  </si>
  <si>
    <t>122 10-1101</t>
  </si>
  <si>
    <t>181951102</t>
  </si>
  <si>
    <t>Mobiliář a vybavení celkem:</t>
  </si>
  <si>
    <t>Příprava půdy pro sadovické úpravy (chemické odplevelení 2x, úprava terénu, rozrušení půdy - kultivátorování, obdělání půdy - vláčení, válení, hrabání)</t>
  </si>
  <si>
    <t>Instalace chráničky kmene proti poškození strunovou sekačkou</t>
  </si>
  <si>
    <r>
      <t>Řez stromů prováděný lezeckou technikou - Zdravotní řez - plocha stromu 51-100m</t>
    </r>
    <r>
      <rPr>
        <sz val="9"/>
        <rFont val="Calibri"/>
        <family val="2"/>
        <charset val="238"/>
      </rPr>
      <t xml:space="preserve">² </t>
    </r>
  </si>
  <si>
    <t>Geodetické práce -  parcely, inženýrské sítě - jejich vytyčování a udržování v průběhu stavby</t>
  </si>
  <si>
    <t>Příplatek za trnité keře - navýšení 25 %</t>
  </si>
  <si>
    <t>Kácení postupné - průměr kmene na řez.ploše pařezu 61-70cm</t>
  </si>
  <si>
    <t>DEMOLICE A BOURACÍ PRÁCE</t>
  </si>
  <si>
    <t>Demolice a bourací práce celkem:</t>
  </si>
  <si>
    <t>demolice a bourací práce</t>
  </si>
  <si>
    <t xml:space="preserve">příprava půdy pro sadovické úpravy </t>
  </si>
  <si>
    <t>Mobilní zavlažovací vaky s postupným uvolňováním zálivky celkem:</t>
  </si>
  <si>
    <t>Kácení volné - průměr kmene na řez.ploše pařezu 31-40cm</t>
  </si>
  <si>
    <r>
      <t>Řez stromů prováděný lezeckou technikou - Zdravotní řez - plocha stromu 201-300m</t>
    </r>
    <r>
      <rPr>
        <sz val="9"/>
        <rFont val="Calibri"/>
        <family val="2"/>
        <charset val="238"/>
      </rPr>
      <t xml:space="preserve">² </t>
    </r>
  </si>
  <si>
    <t>Budky pro drobné ptáky (špaček, sýkorka) + instalace</t>
  </si>
  <si>
    <t>997013800_1</t>
  </si>
  <si>
    <t>Poplatek za uložení stavebního odpadu na skládce (skládkovné)</t>
  </si>
  <si>
    <t>Úprava pláně v hornině tř. 1 až 4 se zhutněním</t>
  </si>
  <si>
    <t>183901143_1</t>
  </si>
  <si>
    <t>Zasypání spár ornicí</t>
  </si>
  <si>
    <t>Katrovaná ornice</t>
  </si>
  <si>
    <t>180402111</t>
  </si>
  <si>
    <t>Založení parkového trávníku výsevem v rovině a ve svahu do 1:5</t>
  </si>
  <si>
    <t>Kamenná podesta se zatravněnou spárou celkem:</t>
  </si>
  <si>
    <t>PRVKY NA PODPORU BIODIVERZITY</t>
  </si>
  <si>
    <t>Prvky na podporu biodiverzity celkem:</t>
  </si>
  <si>
    <t>prvky na podporu biodiverzity</t>
  </si>
  <si>
    <t>Geodetické práce - výsadby - vytyčení výsadeb bude provedeno kolíky na místě - veškeré dřeviny budou v terénu označeny barevným dřevěným kolíkem, bude přebráno AD</t>
  </si>
  <si>
    <t>MOBILIÁŘ A VYBAVENÍ - uznatelné do 20% z ceny realizace zeleně</t>
  </si>
  <si>
    <t>Geodetické práce - mobiliář a vybavení - vytyčení výsadeb bude provedeno kolíky na místě - veškeré dřeviny budou v terénu označeny barevným dřevěným kolíkem, bude přebráno AD</t>
  </si>
  <si>
    <t>Kácení postupné - průměr kmene na řez.ploše pařezu nad 101 cm</t>
  </si>
  <si>
    <t>997013509</t>
  </si>
  <si>
    <t>Příplatek k odvozu suti a vybouraných hmot na skládku ZKD 1 km přes 1 km</t>
  </si>
  <si>
    <t>Zásyp rýh a hutnění</t>
  </si>
  <si>
    <t xml:space="preserve">MOBILNÍ ZAVLAŽOVACÍ VAKY S POSTUPNÝM UVOLŇOVÁNÍM ZÁLIVKY </t>
  </si>
  <si>
    <t xml:space="preserve">mobilní zavlažovací vaky s postupným uvolňováním zálivky </t>
  </si>
  <si>
    <t>OBNOVA NÁVSI VE STEBNĚ PONIČENÉ METEOROLOGICKÝM JEVEM DOWNBURST</t>
  </si>
  <si>
    <t>Ochranná opatření u ponechávaných dřevin v průběhu stavby (ochrana kmenů stromů v případě potřeby, ochrana koruny - vyvázání větví pro průjezd techniky, ochrana kořenového prostoru v rámci manimulace, ochrana kořenů v místě výkopů - vlhčení, zálivka, ošetření, překrytí kořenů). Viz PD samostatná kapitola - předpokládaný počet zasažených/ošetřovaných dřevin 4 ks na lokalitě. Ochrana kořenových prostor platí pro všechny dřeviny v řešeném území.</t>
  </si>
  <si>
    <t>Odstranění nevhodných dřevin výšky do výšky 3 m,  do 10 cm průměru kmene na řezné ploše pařezu (vč. odstranění hmoty a pařezu), přepočet a plochu pokryvnosti, odstranění 6 ks dřevin průměru na pařezu pod 10 cm (celkem 24 m2), odstranění 5 ks solitérních keřů (celkem 10 m2), probírky keřových porostů, odstranění nevhodných keřových porostů</t>
  </si>
  <si>
    <t xml:space="preserve">Kácení volné - průměr kmene na řez.ploše pařezu 51-60cm </t>
  </si>
  <si>
    <t xml:space="preserve">Kácení volné - průměr kmene na řez.ploše pařezu 71-80cm </t>
  </si>
  <si>
    <t>Odstranění pařezu stávajících frézováním (vč. odstranění kořenů, zasypání jam, ornice, hutnění a úpravy terénu, vč. odstranění dřevní hmoty)</t>
  </si>
  <si>
    <r>
      <t>Řez stromů prováděný lezeckou technikou - Bezpečnostní řez - plocha stromu do 50m</t>
    </r>
    <r>
      <rPr>
        <sz val="9"/>
        <rFont val="Calibri"/>
        <family val="2"/>
        <charset val="238"/>
      </rPr>
      <t xml:space="preserve">² </t>
    </r>
  </si>
  <si>
    <r>
      <t>Příplatek - Řez stromů prováděný lezeckou technikou - Bezpečnostní  řez - plocha stromu 51-100m</t>
    </r>
    <r>
      <rPr>
        <sz val="9"/>
        <rFont val="Calibri"/>
        <family val="2"/>
        <charset val="238"/>
      </rPr>
      <t xml:space="preserve">² </t>
    </r>
  </si>
  <si>
    <r>
      <t>Příplatek - Řez stromů prováděný lezeckou technikou - Lokální redukce směrem k překážce - plocha stromu 51-100m</t>
    </r>
    <r>
      <rPr>
        <sz val="9"/>
        <rFont val="Calibri"/>
        <family val="2"/>
        <charset val="238"/>
      </rPr>
      <t xml:space="preserve">² </t>
    </r>
  </si>
  <si>
    <r>
      <t>Příplatek - Řez stromů prováděný lezeckou technikou - Obvodová redukce - plocha stromu 51-100m</t>
    </r>
    <r>
      <rPr>
        <sz val="9"/>
        <rFont val="Calibri"/>
        <family val="2"/>
        <charset val="238"/>
      </rPr>
      <t xml:space="preserve">² </t>
    </r>
  </si>
  <si>
    <r>
      <t>Příplatek - Řez stromů prováděný lezeckou technikou - Obvodová redukce - plocha stromu 101-200m</t>
    </r>
    <r>
      <rPr>
        <sz val="9"/>
        <rFont val="Calibri"/>
        <family val="2"/>
        <charset val="238"/>
      </rPr>
      <t xml:space="preserve">² </t>
    </r>
  </si>
  <si>
    <r>
      <t>Příplatek - Řez stromů prováděný lezeckou technikou - Obvodová redukce - plocha stromu 201-300m</t>
    </r>
    <r>
      <rPr>
        <sz val="9"/>
        <rFont val="Calibri"/>
        <family val="2"/>
        <charset val="238"/>
      </rPr>
      <t xml:space="preserve">² </t>
    </r>
  </si>
  <si>
    <t xml:space="preserve">Příplatek - Odstranění výmladků </t>
  </si>
  <si>
    <t>Řez solitérních keřů (podle průměru koruny) - nad 3m</t>
  </si>
  <si>
    <t>Řez solitérních keřů (podle průměru koruny) - do 1,5m</t>
  </si>
  <si>
    <t>Řez solitérních keřů (podle průměru koruny) - 1,5 až 3m</t>
  </si>
  <si>
    <r>
      <t>přepočtové koeficienty - 1,8t</t>
    </r>
    <r>
      <rPr>
        <sz val="8"/>
        <rFont val="Calibri"/>
        <family val="2"/>
        <charset val="238"/>
      </rPr>
      <t xml:space="preserve"> </t>
    </r>
    <r>
      <rPr>
        <sz val="8"/>
        <rFont val="Arial"/>
        <family val="2"/>
        <charset val="238"/>
      </rPr>
      <t>štěrku=1m³, 1,4t ornice =1m³, 2,2t betonu =1m³</t>
    </r>
  </si>
  <si>
    <t>113107222</t>
  </si>
  <si>
    <t>Odstranění podkladu pl přes 200 m2 z kameniva drceného tl 200 mm</t>
  </si>
  <si>
    <t>Substrát vegetační vrstvy 7 cm – travnaté plochy: Katrovaná zemina s kompostem zbavená plevelů, cizích příměsí a hrud větších než 2 cm smíchaná s pískem v poměru 3:2. (koeficient sléhavosti 1,4), vč. Dopravy</t>
  </si>
  <si>
    <t>Ornice pro zásyp rýh a hutnění (koeficient sléhavosti 1,3), vč. dopravy</t>
  </si>
  <si>
    <t>KAMENNÁ PODESTA SE ZATRAVNĚNOU SPÁROU</t>
  </si>
  <si>
    <t>Odkopávky - výkopy pro dlažbu mimo ploch demolice stávajících do 100m3 (ornice použita a dorovnání terénu v rámci založení travobylinných porostů)</t>
  </si>
  <si>
    <t>564762111_1</t>
  </si>
  <si>
    <t>Podklad ze štěrku frakce 0-30 tl 200 mm, vč. materiálu</t>
  </si>
  <si>
    <t>596911111</t>
  </si>
  <si>
    <t>Kladení šlapáků v rovině a svahu do 1:5</t>
  </si>
  <si>
    <t>181 01</t>
  </si>
  <si>
    <t>Ploché kameny o průměrné velikosti 400 x400x100 mm - dodávka včetně dopravy</t>
  </si>
  <si>
    <t>Montáž setu - kotvené k podkladu do betonové patky / včetně zemních prací a základů</t>
  </si>
  <si>
    <t xml:space="preserve">VÝSADBA CIBULOVIN DO TRÁVNÍKU STROJNÍ </t>
  </si>
  <si>
    <t>18585-1121</t>
  </si>
  <si>
    <t>Dovoz vody pro zálivku rostlin na vzdálenost do 1000m</t>
  </si>
  <si>
    <t>Strojní výsadba cibulovin do trávníku</t>
  </si>
  <si>
    <t>Výsadba cibulovin do trávníku strojní celkem:</t>
  </si>
  <si>
    <r>
      <t xml:space="preserve">Zalití rostlin vodou, plochy záhonů přes 20m2 </t>
    </r>
    <r>
      <rPr>
        <sz val="9"/>
        <rFont val="Calibri"/>
        <family val="2"/>
        <charset val="238"/>
      </rPr>
      <t>(10l/m²) -tři opakování (plocha 79m²)</t>
    </r>
  </si>
  <si>
    <t>Mobilní zavlažovací vak s postupným uvolňováním pro zálivku ve zhoršených podmínkách (výsušná oblast, půda s vysokým podílem písku a spraše, sídlo) - pořízení a instalace vaku na 1strom  (vak o objemu 62litrů vody)</t>
  </si>
  <si>
    <t>přepočtové koeficienty - 1,8t štěrku=1m³, 1,4t ornice =1m³, 2,2t betonu =1m³</t>
  </si>
  <si>
    <t>STROMY LISTNATÉ A OVOCNÉ V INTRAVILÁNU OBCE</t>
  </si>
  <si>
    <t>Dřevěný kotvící kůl délka 3m, průměr 10cm, impregnovaný</t>
  </si>
  <si>
    <t>Dřevěné příčky  ke spojení kůlů (15 ks/strom)</t>
  </si>
  <si>
    <t>výsadba stromu s balem 10 -12, 12 -14</t>
  </si>
  <si>
    <t>Hloubení jamek bez výměny půdy zeminy tř 1 až 4 obj přes 0,4 do 1 m3 v rovině a svahu do 1:5</t>
  </si>
  <si>
    <t>Výsadba dřeviny s balem D přes 0,5 do 0,6 m do jamky se zalitím v rovině a svahu do 1:5</t>
  </si>
  <si>
    <t xml:space="preserve"> Výsadba dřeviny s balem D přes 0,6 do 0,8 m do jamky se zalitím v rovině a svahu do 1:5</t>
  </si>
  <si>
    <t>184 10-2116</t>
  </si>
  <si>
    <t>Ukotvení kmene dřevin třemi kůly D do 0,1 m dl přes 2 do 3 m</t>
  </si>
  <si>
    <t>Zhotovení závlahové mísy dřevin D přes 1,0 m v rovině nebo na svahu do 1:5</t>
  </si>
  <si>
    <t>184 21-5413</t>
  </si>
  <si>
    <t>výsadba stromu s balem 14 -16, 16 -18</t>
  </si>
  <si>
    <t>STROMY JEHLIČNATÉ V INTRAVILÁNU OBCE</t>
  </si>
  <si>
    <t>Zřízení ochranné ohrádky ze čtyř kůlů s příčkami</t>
  </si>
  <si>
    <t>Dřevěný kotvící kůl délka 1m, průměr 8cm, impregnovaný (ochranná ohrádka)</t>
  </si>
  <si>
    <t>Dřevěná příčka  ke spojení kůlů délka 1m  (ochranná ohrádka)</t>
  </si>
  <si>
    <t>Ukotvení kmene dřevin jedním kůlem D do 0,1 m dl přes 2 do 3 m</t>
  </si>
  <si>
    <t xml:space="preserve">výsadba solitérního jehličnanu </t>
  </si>
  <si>
    <t>ROSTLINNÝ MATERIÁL</t>
  </si>
  <si>
    <t>Náklady na sazenici (OK 10-12 cm s balem) - Juglans regia Vk 3xp 10-12 - ovocný</t>
  </si>
  <si>
    <t>Náklady na sazenici (OK 10-12 cm s balem) - Prunus avium Vk 3xp 10-12 - ovocná</t>
  </si>
  <si>
    <t>Náklady na sazenici (OK 10-12 cm s balem) - Prunus domestica Vk 3xp 10-12 - ovocná</t>
  </si>
  <si>
    <t>Náklady na sazenici (OK 10-12 cm s balem) - Pyrus communis Vk 3xp 10-12 - ovocná</t>
  </si>
  <si>
    <t>Náklady na sazenici (OK 12-14 cm s balem) - Sorbus aria Vk 3xp 12-14</t>
  </si>
  <si>
    <t>Náklady na sazenici (OK 12-14 cm s balem) - Quercus frainetto Vk 3xp 12-14</t>
  </si>
  <si>
    <t>Náklady na sazenici (OK 12-14 cm s balem) - Sorbus torminalis Vk 3xp 12-14</t>
  </si>
  <si>
    <t>Náklady na sazenici (OK 12-14 cm s balem) - Malus ´Professor Sprenger´ Vk 3xp 12-14</t>
  </si>
  <si>
    <t xml:space="preserve">Náklady na sazenici (OK 14-16 cm s balem) - Prunus yedoensis Vk 3xp 14-16 </t>
  </si>
  <si>
    <t xml:space="preserve">Náklady na sazenici (OK 14-16 cm s balem) - Fagus sylvatica Vk 3xp 14-16 </t>
  </si>
  <si>
    <t xml:space="preserve">Náklady na sazenici (OK 14-16 cm s balem) - Aesculus hippocastanum Vk 3xp 14-16 </t>
  </si>
  <si>
    <t xml:space="preserve">Náklady na sazenici (OK 16-18 cm s balem) - Tilia platyphyllos Vk 3xp 16-18 </t>
  </si>
  <si>
    <t xml:space="preserve">Náklady na sazenici (OK 16-18 cm s balem) - Prunus avium 'Plena' Vk 3xp 16-18 </t>
  </si>
  <si>
    <t xml:space="preserve">Náklady na sazenici (OK 16-18 cm s balem) - Aesculus carnea Vk 3xp 16-18 </t>
  </si>
  <si>
    <t xml:space="preserve">Náklady na sazenici (OK 16-18 cm s balem) - Liriodendron tulipifera Vk 3xp 16-18 </t>
  </si>
  <si>
    <t xml:space="preserve">Náklady na sazenici (SOL 250-275 cm s balem) - Abies nordmanniana Sol 6xp 250 - 275 </t>
  </si>
  <si>
    <t>ZALOŽENÍ TRAVO-BYLINNÉHO POROSTU S TERÉNNÍ MODELACÍ</t>
  </si>
  <si>
    <r>
      <rPr>
        <sz val="9"/>
        <rFont val="Arial"/>
        <family val="2"/>
        <charset val="238"/>
      </rPr>
      <t>Demolice</t>
    </r>
    <r>
      <rPr>
        <sz val="9"/>
        <color rgb="FF000000"/>
        <rFont val="Arial"/>
        <family val="2"/>
        <charset val="238"/>
      </rPr>
      <t> konstrukcí objektů z betonu prostého těžkou mechanizací</t>
    </r>
  </si>
  <si>
    <r>
      <rPr>
        <sz val="9"/>
        <rFont val="Arial"/>
        <family val="2"/>
        <charset val="238"/>
      </rPr>
      <t>Bourání</t>
    </r>
    <r>
      <rPr>
        <sz val="9"/>
        <color rgb="FF000000"/>
        <rFont val="Arial"/>
        <family val="2"/>
        <charset val="238"/>
      </rPr>
      <t> základů z betonu proloženého kamenem</t>
    </r>
  </si>
  <si>
    <r>
      <rPr>
        <sz val="9"/>
        <rFont val="Arial"/>
        <family val="2"/>
        <charset val="238"/>
      </rPr>
      <t>Bourání</t>
    </r>
    <r>
      <rPr>
        <sz val="9"/>
        <color rgb="FF000000"/>
        <rFont val="Arial"/>
        <family val="2"/>
        <charset val="238"/>
      </rPr>
      <t> zdiva nadzákladového z betonu prostého přes 1 m3</t>
    </r>
  </si>
  <si>
    <r>
      <rPr>
        <sz val="9"/>
        <rFont val="Arial"/>
        <family val="2"/>
        <charset val="238"/>
      </rPr>
      <t>Nakládání nebo překládání </t>
    </r>
    <r>
      <rPr>
        <sz val="9"/>
        <color rgb="FF000000"/>
        <rFont val="Arial"/>
        <family val="2"/>
        <charset val="238"/>
      </rPr>
      <t>suti a vybouraných hmot</t>
    </r>
  </si>
  <si>
    <r>
      <rPr>
        <sz val="9"/>
        <rFont val="Arial"/>
        <family val="2"/>
        <charset val="238"/>
      </rPr>
      <t>Odvoz</t>
    </r>
    <r>
      <rPr>
        <sz val="9"/>
        <color rgb="FF000000"/>
        <rFont val="Arial"/>
        <family val="2"/>
        <charset val="238"/>
      </rPr>
      <t> suti a vybouraných hmot na skládku nebo meziskládku do 1 km se složením</t>
    </r>
  </si>
  <si>
    <t xml:space="preserve">mobiliář a vybavení </t>
  </si>
  <si>
    <t>kamenná podestase zatravněnou spárou</t>
  </si>
  <si>
    <t>výsadba cibulovin do trávníku strojní</t>
  </si>
  <si>
    <t xml:space="preserve">Stávající ceny položkového rozpočtu vychází z aktuálních cen Cenové soustavy URS a aktuálních cen dřevin na trhu. Vzhledek k faktu, že na návsi ve Stebně došlo k fatálnímu poškození stromů meteorologickým jevem downburst, je jejich náhrada / nově vysazené stromy, navržena ve větších velikostech výpěstků. </t>
  </si>
  <si>
    <t>Osivo - travo-bylinná směs namíchaná na zakázku (0,18kg)</t>
  </si>
  <si>
    <t>Piknikový set  - Lavička s opěradlem a područkami (borovice TW) 1800×646×722 mm, Lavička bez opěradla (borovice TW) 1800×394×418 mm, Stůl (borovice TW) 1800×712×720 mm, vč. dopravy</t>
  </si>
  <si>
    <t xml:space="preserve">Hnojivo - půdní kondicionér, (dávkování 1 kg/strom) </t>
  </si>
  <si>
    <t>Chránička kmene proti poškození strunovou sekačkou</t>
  </si>
  <si>
    <t>Hnojivo - půdní kondicionér, (dávkování 1,5 kg/strom)</t>
  </si>
  <si>
    <t xml:space="preserve">Chránička kmene proti poškození strunovou sekačkou </t>
  </si>
  <si>
    <t>Hnojivo - půdní kondicionér, (dávkování 1 kg/strom)</t>
  </si>
  <si>
    <t xml:space="preserve">Směs 'Kit Narcisses' </t>
  </si>
  <si>
    <t>Osivo - travo-bylinná směs namíchaná na zakázku - (23 kg)</t>
  </si>
  <si>
    <t xml:space="preserve">Rozvojová péče ojednotlivé stromy se zálivkou - 3 ROKY
• zálivka včetně dopravy vody 12x ročně (100l vody na strom - množství vody bude kontrolováno)
• výchovný řez (včetně štěpkování větví a odstranění hmoty) 1x ročně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
•kontrola ochrany kmene, opravy - 1x ročně
• hnojení - 1x ročně ke každému stromu aplikace 5ks tabletového hnojiva  - tablety , zapustit do hloubky 10cm do půdy do závlahové mísy
• kypření výsadbové mísy - 3x ročně
• odplevelování závlahové mísy - 3x ročně
• ochrana proti chorobám a škůdcům - 1x ročně v případě potřeby postřik proti houbovým chorobám či škůdcům
• vedení deníku rozvojové péče o výsadby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</si>
</sst>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#,##0\ &quot;Kč&quot;"/>
  </numFmts>
  <fonts count="18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indexed="8"/>
      <name val="Myriad Pro"/>
      <family val="2"/>
    </font>
    <font>
      <sz val="8"/>
      <name val="Calibri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Calibri"/>
      <family val="2"/>
      <charset val="238"/>
    </font>
    <font>
      <b/>
      <sz val="9"/>
      <name val="Arial CE"/>
      <charset val="238"/>
    </font>
    <font>
      <sz val="9"/>
      <name val="Verdana"/>
      <family val="2"/>
      <charset val="238"/>
    </font>
    <font>
      <sz val="8"/>
      <name val="Arial"/>
      <family val="2"/>
      <charset val="238"/>
    </font>
    <font>
      <sz val="9"/>
      <color rgb="FFFF0000"/>
      <name val="Myriad Pro"/>
      <family val="2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3" fontId="5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3" fontId="3" fillId="0" borderId="0" xfId="0" applyNumberFormat="1" applyFont="1"/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4" borderId="0" xfId="0" applyFont="1" applyFill="1"/>
    <xf numFmtId="0" fontId="13" fillId="0" borderId="0" xfId="0" applyFont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164" fontId="5" fillId="5" borderId="0" xfId="0" applyNumberFormat="1" applyFont="1" applyFill="1"/>
    <xf numFmtId="0" fontId="7" fillId="6" borderId="9" xfId="0" applyFont="1" applyFill="1" applyBorder="1"/>
    <xf numFmtId="0" fontId="7" fillId="6" borderId="10" xfId="0" applyFont="1" applyFill="1" applyBorder="1" applyAlignment="1">
      <alignment horizontal="center"/>
    </xf>
    <xf numFmtId="164" fontId="7" fillId="6" borderId="10" xfId="0" applyNumberFormat="1" applyFont="1" applyFill="1" applyBorder="1"/>
    <xf numFmtId="0" fontId="7" fillId="4" borderId="0" xfId="0" applyFont="1" applyFill="1"/>
    <xf numFmtId="0" fontId="7" fillId="4" borderId="0" xfId="0" applyFont="1" applyFill="1" applyAlignment="1">
      <alignment horizontal="center"/>
    </xf>
    <xf numFmtId="164" fontId="7" fillId="4" borderId="0" xfId="0" applyNumberFormat="1" applyFont="1" applyFill="1"/>
    <xf numFmtId="164" fontId="7" fillId="4" borderId="0" xfId="0" applyNumberFormat="1" applyFont="1" applyFill="1" applyAlignment="1">
      <alignment horizontal="right"/>
    </xf>
    <xf numFmtId="3" fontId="5" fillId="0" borderId="0" xfId="0" applyNumberFormat="1" applyFont="1"/>
    <xf numFmtId="3" fontId="9" fillId="2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/>
    <xf numFmtId="3" fontId="5" fillId="3" borderId="1" xfId="1" applyNumberFormat="1" applyFont="1" applyFill="1" applyBorder="1"/>
    <xf numFmtId="0" fontId="5" fillId="3" borderId="0" xfId="0" applyFont="1" applyFill="1" applyAlignment="1">
      <alignment horizontal="left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164" fontId="7" fillId="6" borderId="0" xfId="0" applyNumberFormat="1" applyFont="1" applyFill="1"/>
    <xf numFmtId="0" fontId="5" fillId="8" borderId="0" xfId="0" applyFont="1" applyFill="1"/>
    <xf numFmtId="0" fontId="5" fillId="8" borderId="0" xfId="0" applyFont="1" applyFill="1" applyAlignment="1">
      <alignment horizontal="center"/>
    </xf>
    <xf numFmtId="164" fontId="5" fillId="8" borderId="0" xfId="0" applyNumberFormat="1" applyFont="1" applyFill="1"/>
    <xf numFmtId="0" fontId="7" fillId="7" borderId="0" xfId="0" applyFont="1" applyFill="1"/>
    <xf numFmtId="0" fontId="7" fillId="7" borderId="0" xfId="0" applyFont="1" applyFill="1" applyAlignment="1">
      <alignment horizontal="center"/>
    </xf>
    <xf numFmtId="164" fontId="7" fillId="7" borderId="0" xfId="0" applyNumberFormat="1" applyFont="1" applyFill="1"/>
    <xf numFmtId="4" fontId="5" fillId="3" borderId="1" xfId="1" applyNumberFormat="1" applyFont="1" applyFill="1" applyBorder="1"/>
    <xf numFmtId="164" fontId="7" fillId="2" borderId="4" xfId="1" applyNumberFormat="1" applyFont="1" applyFill="1" applyBorder="1"/>
    <xf numFmtId="164" fontId="5" fillId="2" borderId="1" xfId="1" applyNumberFormat="1" applyFont="1" applyFill="1" applyBorder="1"/>
    <xf numFmtId="164" fontId="7" fillId="2" borderId="1" xfId="1" applyNumberFormat="1" applyFont="1" applyFill="1" applyBorder="1"/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4" fontId="5" fillId="0" borderId="1" xfId="1" applyNumberFormat="1" applyFont="1" applyFill="1" applyBorder="1"/>
    <xf numFmtId="4" fontId="7" fillId="0" borderId="1" xfId="1" applyNumberFormat="1" applyFont="1" applyFill="1" applyBorder="1"/>
    <xf numFmtId="0" fontId="3" fillId="0" borderId="0" xfId="0" applyFont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9" borderId="0" xfId="0" applyFont="1" applyFill="1" applyAlignment="1">
      <alignment horizontal="left"/>
    </xf>
    <xf numFmtId="164" fontId="5" fillId="9" borderId="0" xfId="0" applyNumberFormat="1" applyFont="1" applyFill="1" applyAlignment="1">
      <alignment horizontal="right"/>
    </xf>
    <xf numFmtId="0" fontId="3" fillId="9" borderId="0" xfId="0" applyFont="1" applyFill="1"/>
    <xf numFmtId="0" fontId="3" fillId="0" borderId="0" xfId="0" applyFont="1" applyFill="1"/>
    <xf numFmtId="0" fontId="3" fillId="10" borderId="0" xfId="0" applyFont="1" applyFill="1"/>
    <xf numFmtId="0" fontId="15" fillId="0" borderId="0" xfId="0" applyFont="1" applyFill="1"/>
    <xf numFmtId="3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3" fillId="0" borderId="5" xfId="0" applyFont="1" applyFill="1" applyBorder="1"/>
    <xf numFmtId="3" fontId="5" fillId="0" borderId="1" xfId="1" applyNumberFormat="1" applyFont="1" applyFill="1" applyBorder="1"/>
    <xf numFmtId="0" fontId="3" fillId="0" borderId="2" xfId="0" applyFont="1" applyFill="1" applyBorder="1"/>
    <xf numFmtId="3" fontId="7" fillId="0" borderId="1" xfId="1" applyNumberFormat="1" applyFont="1" applyFill="1" applyBorder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2" fillId="0" borderId="1" xfId="0" applyFont="1" applyFill="1" applyBorder="1"/>
    <xf numFmtId="3" fontId="1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0" fontId="13" fillId="0" borderId="0" xfId="0" applyFont="1" applyFill="1"/>
    <xf numFmtId="4" fontId="3" fillId="0" borderId="0" xfId="0" applyNumberFormat="1" applyFont="1" applyFill="1"/>
    <xf numFmtId="0" fontId="7" fillId="0" borderId="2" xfId="0" applyFont="1" applyFill="1" applyBorder="1" applyAlignment="1">
      <alignment horizontal="right"/>
    </xf>
    <xf numFmtId="0" fontId="5" fillId="0" borderId="5" xfId="0" applyFont="1" applyFill="1" applyBorder="1"/>
    <xf numFmtId="3" fontId="5" fillId="0" borderId="3" xfId="0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164" fontId="7" fillId="0" borderId="3" xfId="1" applyNumberFormat="1" applyFont="1" applyFill="1" applyBorder="1"/>
    <xf numFmtId="4" fontId="3" fillId="0" borderId="0" xfId="0" applyNumberFormat="1" applyFont="1"/>
    <xf numFmtId="0" fontId="5" fillId="9" borderId="0" xfId="0" applyFont="1" applyFill="1" applyAlignment="1">
      <alignment horizontal="left"/>
    </xf>
    <xf numFmtId="0" fontId="14" fillId="0" borderId="5" xfId="0" applyFont="1" applyFill="1" applyBorder="1" applyAlignment="1">
      <alignment horizontal="left"/>
    </xf>
    <xf numFmtId="0" fontId="7" fillId="3" borderId="1" xfId="0" applyFont="1" applyFill="1" applyBorder="1" applyAlignment="1"/>
    <xf numFmtId="0" fontId="5" fillId="3" borderId="1" xfId="0" applyFont="1" applyFill="1" applyBorder="1" applyAlignment="1"/>
    <xf numFmtId="3" fontId="5" fillId="3" borderId="1" xfId="0" applyNumberFormat="1" applyFont="1" applyFill="1" applyBorder="1" applyAlignment="1"/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/>
    <xf numFmtId="4" fontId="7" fillId="0" borderId="1" xfId="1" applyNumberFormat="1" applyFont="1" applyFill="1" applyBorder="1" applyAlignment="1"/>
    <xf numFmtId="4" fontId="5" fillId="0" borderId="1" xfId="0" applyNumberFormat="1" applyFont="1" applyBorder="1" applyAlignment="1">
      <alignment horizontal="center"/>
    </xf>
    <xf numFmtId="4" fontId="7" fillId="0" borderId="1" xfId="1" applyNumberFormat="1" applyFont="1" applyBorder="1"/>
    <xf numFmtId="164" fontId="5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left"/>
    </xf>
    <xf numFmtId="0" fontId="5" fillId="9" borderId="0" xfId="0" applyFont="1" applyFill="1" applyAlignment="1">
      <alignment horizontal="left"/>
    </xf>
    <xf numFmtId="0" fontId="7" fillId="4" borderId="1" xfId="0" applyFont="1" applyFill="1" applyBorder="1" applyAlignment="1">
      <alignment wrapText="1"/>
    </xf>
    <xf numFmtId="0" fontId="8" fillId="0" borderId="1" xfId="0" applyFont="1" applyFill="1" applyBorder="1" applyAlignment="1"/>
    <xf numFmtId="164" fontId="5" fillId="0" borderId="1" xfId="1" applyNumberFormat="1" applyFont="1" applyFill="1" applyBorder="1" applyAlignment="1"/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3" fontId="7" fillId="0" borderId="1" xfId="1" applyNumberFormat="1" applyFont="1" applyFill="1" applyBorder="1" applyAlignment="1"/>
    <xf numFmtId="4" fontId="5" fillId="0" borderId="1" xfId="1" applyNumberFormat="1" applyFont="1" applyFill="1" applyBorder="1" applyAlignment="1"/>
    <xf numFmtId="3" fontId="5" fillId="0" borderId="1" xfId="1" applyNumberFormat="1" applyFont="1" applyFill="1" applyBorder="1" applyAlignment="1"/>
    <xf numFmtId="3" fontId="5" fillId="0" borderId="0" xfId="0" applyNumberFormat="1" applyFont="1" applyFill="1"/>
    <xf numFmtId="3" fontId="3" fillId="0" borderId="0" xfId="0" applyNumberFormat="1" applyFont="1" applyFill="1"/>
    <xf numFmtId="0" fontId="7" fillId="0" borderId="0" xfId="0" applyFont="1" applyAlignment="1">
      <alignment horizontal="left" wrapText="1"/>
    </xf>
    <xf numFmtId="164" fontId="5" fillId="5" borderId="0" xfId="0" applyNumberFormat="1" applyFont="1" applyFill="1" applyAlignment="1">
      <alignment horizontal="right"/>
    </xf>
    <xf numFmtId="164" fontId="7" fillId="6" borderId="10" xfId="0" applyNumberFormat="1" applyFont="1" applyFill="1" applyBorder="1" applyAlignment="1">
      <alignment horizontal="right"/>
    </xf>
    <xf numFmtId="164" fontId="7" fillId="6" borderId="11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5" fillId="3" borderId="0" xfId="0" applyFont="1" applyFill="1" applyAlignment="1">
      <alignment horizontal="left"/>
    </xf>
    <xf numFmtId="164" fontId="5" fillId="3" borderId="0" xfId="0" applyNumberFormat="1" applyFont="1" applyFill="1" applyAlignment="1">
      <alignment horizontal="right"/>
    </xf>
    <xf numFmtId="0" fontId="7" fillId="7" borderId="0" xfId="0" applyFont="1" applyFill="1" applyAlignment="1">
      <alignment horizontal="left"/>
    </xf>
    <xf numFmtId="165" fontId="5" fillId="7" borderId="0" xfId="0" applyNumberFormat="1" applyFont="1" applyFill="1" applyAlignment="1">
      <alignment horizontal="right"/>
    </xf>
    <xf numFmtId="0" fontId="5" fillId="9" borderId="0" xfId="0" applyFont="1" applyFill="1" applyAlignment="1">
      <alignment horizontal="left"/>
    </xf>
    <xf numFmtId="164" fontId="5" fillId="9" borderId="0" xfId="0" applyNumberFormat="1" applyFont="1" applyFill="1" applyAlignment="1">
      <alignment horizontal="right"/>
    </xf>
    <xf numFmtId="0" fontId="7" fillId="2" borderId="5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9" fillId="7" borderId="5" xfId="0" applyFont="1" applyFill="1" applyBorder="1" applyAlignment="1">
      <alignment horizontal="left"/>
    </xf>
    <xf numFmtId="0" fontId="9" fillId="7" borderId="2" xfId="0" applyFont="1" applyFill="1" applyBorder="1" applyAlignment="1">
      <alignment horizontal="left"/>
    </xf>
    <xf numFmtId="0" fontId="9" fillId="7" borderId="3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right"/>
    </xf>
    <xf numFmtId="0" fontId="14" fillId="0" borderId="5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164" fontId="7" fillId="7" borderId="0" xfId="0" applyNumberFormat="1" applyFont="1" applyFill="1" applyAlignment="1">
      <alignment horizontal="right"/>
    </xf>
    <xf numFmtId="0" fontId="5" fillId="11" borderId="5" xfId="0" applyFont="1" applyFill="1" applyBorder="1" applyAlignment="1">
      <alignment horizontal="center"/>
    </xf>
    <xf numFmtId="0" fontId="5" fillId="11" borderId="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164" fontId="7" fillId="6" borderId="0" xfId="0" applyNumberFormat="1" applyFont="1" applyFill="1" applyAlignment="1">
      <alignment horizontal="right"/>
    </xf>
    <xf numFmtId="164" fontId="5" fillId="8" borderId="0" xfId="0" applyNumberFormat="1" applyFont="1" applyFill="1" applyAlignment="1">
      <alignment horizontal="right"/>
    </xf>
    <xf numFmtId="164" fontId="5" fillId="7" borderId="0" xfId="0" applyNumberFormat="1" applyFont="1" applyFill="1" applyAlignment="1">
      <alignment horizontal="right"/>
    </xf>
  </cellXfs>
  <cellStyles count="9">
    <cellStyle name="Čárka 2" xfId="6"/>
    <cellStyle name="Excel Built-in Normal" xfId="4"/>
    <cellStyle name="Měna" xfId="1" builtinId="4"/>
    <cellStyle name="Měna 2" xfId="2"/>
    <cellStyle name="Měna 2 2" xfId="7"/>
    <cellStyle name="Měna 3" xfId="3"/>
    <cellStyle name="Měna 4" xfId="8"/>
    <cellStyle name="Normální" xfId="0" builtinId="0"/>
    <cellStyle name="Normální 2" xfId="5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2"/>
  <sheetViews>
    <sheetView tabSelected="1" view="pageBreakPreview" zoomScaleSheetLayoutView="100" workbookViewId="0">
      <selection activeCell="C206" sqref="C206:F206"/>
    </sheetView>
  </sheetViews>
  <sheetFormatPr defaultColWidth="1.7109375" defaultRowHeight="12"/>
  <cols>
    <col min="1" max="1" width="4.7109375" style="1" customWidth="1"/>
    <col min="2" max="2" width="15.85546875" style="1" customWidth="1"/>
    <col min="3" max="3" width="87.42578125" style="1" customWidth="1"/>
    <col min="4" max="4" width="8.5703125" style="1" customWidth="1"/>
    <col min="5" max="5" width="13.7109375" style="1" bestFit="1" customWidth="1"/>
    <col min="6" max="6" width="13.42578125" style="12" customWidth="1"/>
    <col min="7" max="7" width="14.28515625" style="12" customWidth="1"/>
    <col min="8" max="42" width="1.7109375" style="56"/>
    <col min="43" max="16384" width="1.7109375" style="1"/>
  </cols>
  <sheetData>
    <row r="1" spans="1:42">
      <c r="A1" s="108" t="s">
        <v>110</v>
      </c>
      <c r="B1" s="108"/>
      <c r="C1" s="108"/>
      <c r="D1" s="108"/>
      <c r="E1" s="108"/>
      <c r="F1" s="108"/>
      <c r="G1" s="108"/>
    </row>
    <row r="3" spans="1:42" s="16" customFormat="1">
      <c r="A3" s="112" t="s">
        <v>26</v>
      </c>
      <c r="B3" s="112"/>
      <c r="C3" s="112"/>
      <c r="D3" s="112"/>
      <c r="E3" s="112"/>
      <c r="F3" s="27"/>
      <c r="G3" s="27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</row>
    <row r="4" spans="1:42" s="16" customFormat="1">
      <c r="A4" s="115" t="s">
        <v>63</v>
      </c>
      <c r="B4" s="115"/>
      <c r="C4" s="115"/>
      <c r="D4" s="116"/>
      <c r="E4" s="116"/>
      <c r="F4" s="27"/>
      <c r="G4" s="27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</row>
    <row r="5" spans="1:42" s="16" customFormat="1">
      <c r="A5" s="113" t="s">
        <v>27</v>
      </c>
      <c r="B5" s="113"/>
      <c r="C5" s="113"/>
      <c r="D5" s="114">
        <f>G73</f>
        <v>0</v>
      </c>
      <c r="E5" s="114"/>
      <c r="F5" s="27"/>
      <c r="G5" s="27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</row>
    <row r="6" spans="1:42" s="16" customFormat="1">
      <c r="A6" s="96" t="s">
        <v>190</v>
      </c>
      <c r="B6" s="96"/>
      <c r="C6" s="96"/>
      <c r="D6" s="95"/>
      <c r="E6" s="95">
        <f>G84</f>
        <v>0</v>
      </c>
      <c r="F6" s="27"/>
      <c r="G6" s="106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</row>
    <row r="7" spans="1:42" ht="14.45" customHeight="1">
      <c r="A7" s="97" t="s">
        <v>189</v>
      </c>
      <c r="B7" s="53"/>
      <c r="C7" s="53"/>
      <c r="D7" s="118">
        <f>G89</f>
        <v>0</v>
      </c>
      <c r="E7" s="118"/>
      <c r="G7" s="107"/>
    </row>
    <row r="8" spans="1:42" ht="14.45" customHeight="1">
      <c r="A8" s="53" t="s">
        <v>62</v>
      </c>
      <c r="B8" s="53"/>
      <c r="C8" s="53"/>
      <c r="D8" s="118">
        <f>G160</f>
        <v>0</v>
      </c>
      <c r="E8" s="118"/>
      <c r="G8" s="107"/>
    </row>
    <row r="9" spans="1:42" ht="14.45" customHeight="1">
      <c r="A9" s="85" t="s">
        <v>109</v>
      </c>
      <c r="B9" s="53"/>
      <c r="C9" s="53"/>
      <c r="D9" s="54"/>
      <c r="E9" s="54">
        <f>G163</f>
        <v>0</v>
      </c>
      <c r="G9" s="107"/>
    </row>
    <row r="10" spans="1:42" s="50" customFormat="1" ht="14.45" customHeight="1">
      <c r="A10" s="97" t="s">
        <v>191</v>
      </c>
      <c r="B10" s="55"/>
      <c r="C10" s="55"/>
      <c r="D10" s="55"/>
      <c r="E10" s="54">
        <f>G169</f>
        <v>0</v>
      </c>
      <c r="F10" s="12"/>
      <c r="G10" s="107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</row>
    <row r="11" spans="1:42">
      <c r="A11" s="117" t="s">
        <v>60</v>
      </c>
      <c r="B11" s="117"/>
      <c r="C11" s="117"/>
      <c r="D11" s="118">
        <f>G179</f>
        <v>0</v>
      </c>
      <c r="E11" s="118"/>
      <c r="G11" s="107"/>
    </row>
    <row r="12" spans="1:42" ht="14.45" customHeight="1">
      <c r="A12" s="53" t="s">
        <v>47</v>
      </c>
      <c r="B12" s="53"/>
      <c r="C12" s="53"/>
      <c r="D12" s="118">
        <f>G182</f>
        <v>0</v>
      </c>
      <c r="E12" s="118"/>
      <c r="G12" s="107"/>
    </row>
    <row r="13" spans="1:42" ht="14.45" customHeight="1">
      <c r="A13" s="53" t="s">
        <v>100</v>
      </c>
      <c r="B13" s="53"/>
      <c r="C13" s="53"/>
      <c r="D13" s="118">
        <f>G185</f>
        <v>0</v>
      </c>
      <c r="E13" s="118"/>
      <c r="G13" s="107"/>
    </row>
    <row r="14" spans="1:42">
      <c r="A14" s="17" t="s">
        <v>28</v>
      </c>
      <c r="B14" s="18"/>
      <c r="C14" s="19"/>
      <c r="D14" s="109">
        <f>SUM(D5:E13)</f>
        <v>0</v>
      </c>
      <c r="E14" s="109"/>
      <c r="G14" s="76"/>
    </row>
    <row r="15" spans="1:42" ht="12.75" thickBot="1">
      <c r="A15" s="17" t="s">
        <v>13</v>
      </c>
      <c r="B15" s="18"/>
      <c r="C15" s="19"/>
      <c r="D15" s="109">
        <f>D14*0.21</f>
        <v>0</v>
      </c>
      <c r="E15" s="109"/>
      <c r="G15" s="76"/>
    </row>
    <row r="16" spans="1:42" ht="12.75" thickBot="1">
      <c r="A16" s="20" t="s">
        <v>29</v>
      </c>
      <c r="B16" s="21"/>
      <c r="C16" s="22"/>
      <c r="D16" s="110">
        <f>SUM(D14:E15)</f>
        <v>0</v>
      </c>
      <c r="E16" s="111"/>
      <c r="G16" s="76"/>
    </row>
    <row r="17" spans="1:42" s="15" customFormat="1">
      <c r="A17" s="23"/>
      <c r="B17" s="24"/>
      <c r="C17" s="25"/>
      <c r="D17" s="26"/>
      <c r="E17" s="26"/>
      <c r="F17" s="12"/>
      <c r="G17" s="107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</row>
    <row r="18" spans="1:42" s="16" customFormat="1">
      <c r="A18" s="112" t="s">
        <v>26</v>
      </c>
      <c r="B18" s="112"/>
      <c r="C18" s="112"/>
      <c r="D18" s="112"/>
      <c r="E18" s="112"/>
      <c r="F18" s="27"/>
      <c r="G18" s="27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</row>
    <row r="19" spans="1:42" s="16" customFormat="1">
      <c r="A19" s="115" t="s">
        <v>64</v>
      </c>
      <c r="B19" s="115"/>
      <c r="C19" s="115"/>
      <c r="D19" s="116"/>
      <c r="E19" s="116"/>
      <c r="F19" s="27"/>
      <c r="G19" s="27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</row>
    <row r="20" spans="1:42" s="16" customFormat="1" ht="14.45" customHeight="1">
      <c r="A20" s="32" t="s">
        <v>83</v>
      </c>
      <c r="B20" s="32"/>
      <c r="C20" s="32"/>
      <c r="D20" s="114">
        <f>G206</f>
        <v>0</v>
      </c>
      <c r="E20" s="114"/>
      <c r="F20" s="27"/>
      <c r="G20" s="27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</row>
    <row r="21" spans="1:42">
      <c r="A21" s="17" t="s">
        <v>28</v>
      </c>
      <c r="B21" s="18"/>
      <c r="C21" s="19"/>
      <c r="D21" s="109">
        <f>SUM(D20:E20)</f>
        <v>0</v>
      </c>
      <c r="E21" s="109"/>
      <c r="G21" s="84"/>
    </row>
    <row r="22" spans="1:42" ht="12.75" thickBot="1">
      <c r="A22" s="17" t="s">
        <v>13</v>
      </c>
      <c r="B22" s="18"/>
      <c r="C22" s="19"/>
      <c r="D22" s="109">
        <f>D21*0.21</f>
        <v>0</v>
      </c>
      <c r="E22" s="109"/>
      <c r="G22" s="84"/>
    </row>
    <row r="23" spans="1:42" ht="12.75" thickBot="1">
      <c r="A23" s="20" t="s">
        <v>29</v>
      </c>
      <c r="B23" s="21"/>
      <c r="C23" s="22"/>
      <c r="D23" s="110">
        <f>SUM(D21:E22)</f>
        <v>0</v>
      </c>
      <c r="E23" s="111"/>
      <c r="G23" s="84"/>
    </row>
    <row r="24" spans="1:42" s="15" customFormat="1">
      <c r="A24" s="23"/>
      <c r="B24" s="24"/>
      <c r="C24" s="25"/>
      <c r="D24" s="26"/>
      <c r="E24" s="26"/>
      <c r="F24" s="12"/>
      <c r="G24" s="12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</row>
    <row r="25" spans="1:42" s="15" customFormat="1">
      <c r="A25" s="23"/>
      <c r="B25" s="24"/>
      <c r="C25" s="25"/>
      <c r="D25" s="26"/>
      <c r="E25" s="26"/>
      <c r="F25" s="12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</row>
    <row r="26" spans="1:42" s="16" customFormat="1">
      <c r="A26" s="115" t="s">
        <v>63</v>
      </c>
      <c r="B26" s="115"/>
      <c r="C26" s="115"/>
      <c r="D26" s="116"/>
      <c r="E26" s="116"/>
      <c r="F26" s="27"/>
      <c r="G26" s="27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</row>
    <row r="27" spans="1:42">
      <c r="A27" s="17" t="s">
        <v>28</v>
      </c>
      <c r="B27" s="18"/>
      <c r="C27" s="19"/>
      <c r="D27" s="109">
        <f>D14</f>
        <v>0</v>
      </c>
      <c r="E27" s="109"/>
    </row>
    <row r="28" spans="1:42">
      <c r="A28" s="17" t="s">
        <v>13</v>
      </c>
      <c r="B28" s="18"/>
      <c r="C28" s="19"/>
      <c r="D28" s="109">
        <f>D27*0.21</f>
        <v>0</v>
      </c>
      <c r="E28" s="109"/>
    </row>
    <row r="29" spans="1:42">
      <c r="A29" s="33" t="s">
        <v>29</v>
      </c>
      <c r="B29" s="34"/>
      <c r="C29" s="35"/>
      <c r="D29" s="147">
        <f>SUM(D27:E28)</f>
        <v>0</v>
      </c>
      <c r="E29" s="147"/>
    </row>
    <row r="30" spans="1:42" s="16" customFormat="1">
      <c r="A30" s="115" t="s">
        <v>64</v>
      </c>
      <c r="B30" s="115"/>
      <c r="C30" s="115"/>
      <c r="D30" s="149"/>
      <c r="E30" s="149"/>
      <c r="F30" s="27"/>
      <c r="G30" s="27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</row>
    <row r="31" spans="1:42">
      <c r="A31" s="17" t="s">
        <v>28</v>
      </c>
      <c r="B31" s="18"/>
      <c r="C31" s="19"/>
      <c r="D31" s="109">
        <f>D21</f>
        <v>0</v>
      </c>
      <c r="E31" s="109"/>
    </row>
    <row r="32" spans="1:42">
      <c r="A32" s="17" t="s">
        <v>13</v>
      </c>
      <c r="B32" s="18"/>
      <c r="C32" s="19"/>
      <c r="D32" s="109">
        <f>D31*0.21</f>
        <v>0</v>
      </c>
      <c r="E32" s="109"/>
    </row>
    <row r="33" spans="1:42">
      <c r="A33" s="33" t="s">
        <v>29</v>
      </c>
      <c r="B33" s="34"/>
      <c r="C33" s="35"/>
      <c r="D33" s="147">
        <f>SUM(D31:E32)</f>
        <v>0</v>
      </c>
      <c r="E33" s="147"/>
    </row>
    <row r="34" spans="1:42">
      <c r="A34" s="36" t="s">
        <v>65</v>
      </c>
      <c r="B34" s="37"/>
      <c r="C34" s="38"/>
      <c r="D34" s="148">
        <f>D27+D31</f>
        <v>0</v>
      </c>
      <c r="E34" s="148"/>
    </row>
    <row r="35" spans="1:42">
      <c r="A35" s="36" t="s">
        <v>66</v>
      </c>
      <c r="B35" s="37"/>
      <c r="C35" s="38"/>
      <c r="D35" s="148">
        <f>D34*0.21</f>
        <v>0</v>
      </c>
      <c r="E35" s="148"/>
    </row>
    <row r="36" spans="1:42">
      <c r="A36" s="39" t="s">
        <v>67</v>
      </c>
      <c r="B36" s="40"/>
      <c r="C36" s="41"/>
      <c r="D36" s="137">
        <f>SUM(D34:E35)</f>
        <v>0</v>
      </c>
      <c r="E36" s="137"/>
    </row>
    <row r="37" spans="1:42" s="15" customFormat="1">
      <c r="A37" s="23"/>
      <c r="B37" s="24"/>
      <c r="C37" s="25"/>
      <c r="D37" s="26"/>
      <c r="E37" s="26"/>
      <c r="F37" s="12"/>
      <c r="G37" s="12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</row>
    <row r="38" spans="1:42" s="15" customFormat="1">
      <c r="A38" s="23"/>
      <c r="B38" s="24"/>
      <c r="C38" s="25"/>
      <c r="D38" s="26"/>
      <c r="E38" s="26"/>
      <c r="F38" s="12"/>
      <c r="G38" s="12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</row>
    <row r="39" spans="1:42" s="15" customFormat="1">
      <c r="A39" s="23"/>
      <c r="B39" s="24"/>
      <c r="C39" s="25"/>
      <c r="D39" s="26"/>
      <c r="E39" s="26"/>
      <c r="F39" s="12"/>
      <c r="G39" s="12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</row>
    <row r="40" spans="1:42" ht="15" customHeight="1">
      <c r="A40" s="122" t="s">
        <v>68</v>
      </c>
      <c r="B40" s="123"/>
      <c r="C40" s="123"/>
      <c r="D40" s="123"/>
      <c r="E40" s="123"/>
      <c r="F40" s="123"/>
      <c r="G40" s="124"/>
    </row>
    <row r="41" spans="1:42" ht="15" customHeight="1">
      <c r="A41" s="2" t="s">
        <v>1</v>
      </c>
      <c r="B41" s="2" t="s">
        <v>2</v>
      </c>
      <c r="C41" s="3" t="s">
        <v>3</v>
      </c>
      <c r="D41" s="2" t="s">
        <v>4</v>
      </c>
      <c r="E41" s="2" t="s">
        <v>5</v>
      </c>
      <c r="F41" s="28" t="s">
        <v>6</v>
      </c>
      <c r="G41" s="28" t="s">
        <v>7</v>
      </c>
    </row>
    <row r="42" spans="1:42" ht="15" customHeight="1">
      <c r="A42" s="4"/>
      <c r="B42" s="8" t="s">
        <v>19</v>
      </c>
      <c r="C42" s="5"/>
      <c r="D42" s="4"/>
      <c r="E42" s="4"/>
      <c r="F42" s="29"/>
      <c r="G42" s="29"/>
    </row>
    <row r="43" spans="1:42" s="56" customFormat="1" ht="60">
      <c r="A43" s="51">
        <v>1</v>
      </c>
      <c r="B43" s="51" t="s">
        <v>12</v>
      </c>
      <c r="C43" s="52" t="s">
        <v>111</v>
      </c>
      <c r="D43" s="51" t="s">
        <v>71</v>
      </c>
      <c r="E43" s="51">
        <v>1</v>
      </c>
      <c r="F43" s="46"/>
      <c r="G43" s="48">
        <f>E43*F43</f>
        <v>0</v>
      </c>
    </row>
    <row r="44" spans="1:42" ht="48">
      <c r="A44" s="51">
        <v>2</v>
      </c>
      <c r="B44" s="51" t="s">
        <v>8</v>
      </c>
      <c r="C44" s="52" t="s">
        <v>112</v>
      </c>
      <c r="D44" s="51" t="s">
        <v>24</v>
      </c>
      <c r="E44" s="51">
        <v>4.7699999999999999E-2</v>
      </c>
      <c r="F44" s="46"/>
      <c r="G44" s="48">
        <f t="shared" ref="G44:G72" si="0">E44*F44</f>
        <v>0</v>
      </c>
    </row>
    <row r="45" spans="1:42">
      <c r="A45" s="51">
        <v>3</v>
      </c>
      <c r="B45" s="51" t="s">
        <v>8</v>
      </c>
      <c r="C45" s="52" t="s">
        <v>79</v>
      </c>
      <c r="D45" s="51" t="s">
        <v>24</v>
      </c>
      <c r="E45" s="51">
        <f>E44</f>
        <v>4.7699999999999999E-2</v>
      </c>
      <c r="F45" s="46"/>
      <c r="G45" s="48">
        <f t="shared" si="0"/>
        <v>0</v>
      </c>
    </row>
    <row r="46" spans="1:42">
      <c r="A46" s="51">
        <v>4</v>
      </c>
      <c r="B46" s="51" t="s">
        <v>8</v>
      </c>
      <c r="C46" s="52" t="s">
        <v>48</v>
      </c>
      <c r="D46" s="51" t="s">
        <v>0</v>
      </c>
      <c r="E46" s="51">
        <v>1</v>
      </c>
      <c r="F46" s="46"/>
      <c r="G46" s="48">
        <f t="shared" si="0"/>
        <v>0</v>
      </c>
      <c r="H46" s="58"/>
    </row>
    <row r="47" spans="1:42">
      <c r="A47" s="51">
        <v>5</v>
      </c>
      <c r="B47" s="51" t="s">
        <v>8</v>
      </c>
      <c r="C47" s="52" t="s">
        <v>49</v>
      </c>
      <c r="D47" s="51" t="s">
        <v>0</v>
      </c>
      <c r="E47" s="51">
        <v>5</v>
      </c>
      <c r="F47" s="46"/>
      <c r="G47" s="48">
        <f t="shared" si="0"/>
        <v>0</v>
      </c>
    </row>
    <row r="48" spans="1:42" s="50" customFormat="1">
      <c r="A48" s="51">
        <v>6</v>
      </c>
      <c r="B48" s="51" t="s">
        <v>8</v>
      </c>
      <c r="C48" s="52" t="s">
        <v>86</v>
      </c>
      <c r="D48" s="51" t="s">
        <v>0</v>
      </c>
      <c r="E48" s="51">
        <v>1</v>
      </c>
      <c r="F48" s="46"/>
      <c r="G48" s="48">
        <f t="shared" ref="G48" si="1">E48*F48</f>
        <v>0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</row>
    <row r="49" spans="1:42">
      <c r="A49" s="51">
        <v>7</v>
      </c>
      <c r="B49" s="51" t="s">
        <v>8</v>
      </c>
      <c r="C49" s="52" t="s">
        <v>113</v>
      </c>
      <c r="D49" s="51" t="s">
        <v>0</v>
      </c>
      <c r="E49" s="51">
        <v>1</v>
      </c>
      <c r="F49" s="46"/>
      <c r="G49" s="48">
        <f t="shared" si="0"/>
        <v>0</v>
      </c>
    </row>
    <row r="50" spans="1:42" s="50" customFormat="1">
      <c r="A50" s="51">
        <v>8</v>
      </c>
      <c r="B50" s="51" t="s">
        <v>8</v>
      </c>
      <c r="C50" s="52" t="s">
        <v>114</v>
      </c>
      <c r="D50" s="51" t="s">
        <v>0</v>
      </c>
      <c r="E50" s="51">
        <v>1</v>
      </c>
      <c r="F50" s="46"/>
      <c r="G50" s="48">
        <f t="shared" ref="G50" si="2">E50*F50</f>
        <v>0</v>
      </c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</row>
    <row r="51" spans="1:42">
      <c r="A51" s="51">
        <v>9</v>
      </c>
      <c r="B51" s="51" t="s">
        <v>8</v>
      </c>
      <c r="C51" s="52" t="s">
        <v>80</v>
      </c>
      <c r="D51" s="51" t="s">
        <v>0</v>
      </c>
      <c r="E51" s="51">
        <v>3</v>
      </c>
      <c r="F51" s="46"/>
      <c r="G51" s="48">
        <f t="shared" si="0"/>
        <v>0</v>
      </c>
    </row>
    <row r="52" spans="1:42" s="50" customFormat="1">
      <c r="A52" s="51">
        <v>10</v>
      </c>
      <c r="B52" s="51"/>
      <c r="C52" s="52" t="s">
        <v>104</v>
      </c>
      <c r="D52" s="51" t="s">
        <v>0</v>
      </c>
      <c r="E52" s="51">
        <v>2</v>
      </c>
      <c r="F52" s="46"/>
      <c r="G52" s="48">
        <f t="shared" si="0"/>
        <v>0</v>
      </c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</row>
    <row r="53" spans="1:42">
      <c r="A53" s="51">
        <v>11</v>
      </c>
      <c r="B53" s="51" t="s">
        <v>8</v>
      </c>
      <c r="C53" s="52" t="s">
        <v>50</v>
      </c>
      <c r="D53" s="51" t="s">
        <v>51</v>
      </c>
      <c r="E53" s="51">
        <f>(E46+E47+E48+E49+E50+E51+E52)*0.7</f>
        <v>9.7999999999999989</v>
      </c>
      <c r="F53" s="46"/>
      <c r="G53" s="48">
        <f t="shared" si="0"/>
        <v>0</v>
      </c>
    </row>
    <row r="54" spans="1:42" s="50" customFormat="1" ht="24">
      <c r="A54" s="51">
        <v>12</v>
      </c>
      <c r="B54" s="51" t="s">
        <v>8</v>
      </c>
      <c r="C54" s="52" t="s">
        <v>54</v>
      </c>
      <c r="D54" s="51" t="s">
        <v>15</v>
      </c>
      <c r="E54" s="51">
        <v>4.4269999999999996</v>
      </c>
      <c r="F54" s="46"/>
      <c r="G54" s="48">
        <f t="shared" si="0"/>
        <v>0</v>
      </c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</row>
    <row r="55" spans="1:42" s="50" customFormat="1" ht="24">
      <c r="A55" s="51">
        <v>13</v>
      </c>
      <c r="B55" s="51" t="s">
        <v>8</v>
      </c>
      <c r="C55" s="52" t="s">
        <v>115</v>
      </c>
      <c r="D55" s="51" t="s">
        <v>15</v>
      </c>
      <c r="E55" s="51">
        <v>0.4</v>
      </c>
      <c r="F55" s="46"/>
      <c r="G55" s="48">
        <f t="shared" ref="G55" si="3">E55*F55</f>
        <v>0</v>
      </c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</row>
    <row r="56" spans="1:42">
      <c r="A56" s="51">
        <v>14</v>
      </c>
      <c r="B56" s="51" t="s">
        <v>8</v>
      </c>
      <c r="C56" s="52" t="s">
        <v>52</v>
      </c>
      <c r="D56" s="51" t="s">
        <v>0</v>
      </c>
      <c r="E56" s="51">
        <v>8</v>
      </c>
      <c r="F56" s="46"/>
      <c r="G56" s="48">
        <f>E56*F56</f>
        <v>0</v>
      </c>
    </row>
    <row r="57" spans="1:42">
      <c r="A57" s="51">
        <v>15</v>
      </c>
      <c r="B57" s="51" t="s">
        <v>8</v>
      </c>
      <c r="C57" s="52" t="s">
        <v>77</v>
      </c>
      <c r="D57" s="51" t="s">
        <v>0</v>
      </c>
      <c r="E57" s="51">
        <v>4</v>
      </c>
      <c r="F57" s="46"/>
      <c r="G57" s="48">
        <f>E57*F57</f>
        <v>0</v>
      </c>
    </row>
    <row r="58" spans="1:42">
      <c r="A58" s="51">
        <v>16</v>
      </c>
      <c r="B58" s="51" t="s">
        <v>8</v>
      </c>
      <c r="C58" s="52" t="s">
        <v>53</v>
      </c>
      <c r="D58" s="51" t="s">
        <v>0</v>
      </c>
      <c r="E58" s="51">
        <v>6</v>
      </c>
      <c r="F58" s="46"/>
      <c r="G58" s="48">
        <f>E58*F58</f>
        <v>0</v>
      </c>
    </row>
    <row r="59" spans="1:42">
      <c r="A59" s="51">
        <v>17</v>
      </c>
      <c r="B59" s="51" t="s">
        <v>8</v>
      </c>
      <c r="C59" s="52" t="s">
        <v>87</v>
      </c>
      <c r="D59" s="51" t="s">
        <v>0</v>
      </c>
      <c r="E59" s="51">
        <v>2</v>
      </c>
      <c r="F59" s="46"/>
      <c r="G59" s="48">
        <f>E59*F59</f>
        <v>0</v>
      </c>
    </row>
    <row r="60" spans="1:42" s="50" customFormat="1">
      <c r="A60" s="51">
        <v>18</v>
      </c>
      <c r="B60" s="51" t="s">
        <v>8</v>
      </c>
      <c r="C60" s="52" t="s">
        <v>116</v>
      </c>
      <c r="D60" s="51" t="s">
        <v>0</v>
      </c>
      <c r="E60" s="51">
        <v>2</v>
      </c>
      <c r="F60" s="46"/>
      <c r="G60" s="48">
        <f t="shared" ref="G60:G61" si="4">E60*F60</f>
        <v>0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</row>
    <row r="61" spans="1:42" s="50" customFormat="1">
      <c r="A61" s="51">
        <v>19</v>
      </c>
      <c r="B61" s="51" t="s">
        <v>8</v>
      </c>
      <c r="C61" s="52" t="s">
        <v>117</v>
      </c>
      <c r="D61" s="51" t="s">
        <v>0</v>
      </c>
      <c r="E61" s="51">
        <v>1</v>
      </c>
      <c r="F61" s="46"/>
      <c r="G61" s="48">
        <f t="shared" si="4"/>
        <v>0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</row>
    <row r="62" spans="1:42" s="50" customFormat="1" ht="24">
      <c r="A62" s="51">
        <v>20</v>
      </c>
      <c r="B62" s="51" t="s">
        <v>8</v>
      </c>
      <c r="C62" s="52" t="s">
        <v>118</v>
      </c>
      <c r="D62" s="51" t="s">
        <v>0</v>
      </c>
      <c r="E62" s="51">
        <v>1</v>
      </c>
      <c r="F62" s="46"/>
      <c r="G62" s="48">
        <f>E62*F62</f>
        <v>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</row>
    <row r="63" spans="1:42" s="50" customFormat="1">
      <c r="A63" s="51">
        <v>21</v>
      </c>
      <c r="B63" s="51" t="s">
        <v>8</v>
      </c>
      <c r="C63" s="52" t="s">
        <v>119</v>
      </c>
      <c r="D63" s="51" t="s">
        <v>0</v>
      </c>
      <c r="E63" s="51">
        <v>1</v>
      </c>
      <c r="F63" s="46"/>
      <c r="G63" s="48">
        <f>E63*F63</f>
        <v>0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</row>
    <row r="64" spans="1:42" s="50" customFormat="1">
      <c r="A64" s="51">
        <v>22</v>
      </c>
      <c r="B64" s="51" t="s">
        <v>8</v>
      </c>
      <c r="C64" s="52" t="s">
        <v>120</v>
      </c>
      <c r="D64" s="51" t="s">
        <v>0</v>
      </c>
      <c r="E64" s="51">
        <v>1</v>
      </c>
      <c r="F64" s="46"/>
      <c r="G64" s="48">
        <f>E64*F64</f>
        <v>0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</row>
    <row r="65" spans="1:42" s="50" customFormat="1">
      <c r="A65" s="51">
        <v>23</v>
      </c>
      <c r="B65" s="51" t="s">
        <v>8</v>
      </c>
      <c r="C65" s="52" t="s">
        <v>121</v>
      </c>
      <c r="D65" s="51" t="s">
        <v>0</v>
      </c>
      <c r="E65" s="51">
        <v>1</v>
      </c>
      <c r="F65" s="46"/>
      <c r="G65" s="48">
        <f>E65*F65</f>
        <v>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</row>
    <row r="66" spans="1:42" s="50" customFormat="1">
      <c r="A66" s="51">
        <v>24</v>
      </c>
      <c r="B66" s="51" t="s">
        <v>8</v>
      </c>
      <c r="C66" s="52" t="s">
        <v>122</v>
      </c>
      <c r="D66" s="51" t="s">
        <v>0</v>
      </c>
      <c r="E66" s="51">
        <v>2</v>
      </c>
      <c r="F66" s="46"/>
      <c r="G66" s="48">
        <f>E66*F66</f>
        <v>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</row>
    <row r="67" spans="1:42" s="56" customFormat="1">
      <c r="A67" s="51">
        <v>25</v>
      </c>
      <c r="B67" s="51" t="s">
        <v>8</v>
      </c>
      <c r="C67" s="52" t="s">
        <v>55</v>
      </c>
      <c r="D67" s="51" t="s">
        <v>0</v>
      </c>
      <c r="E67" s="51">
        <v>6</v>
      </c>
      <c r="F67" s="46"/>
      <c r="G67" s="48">
        <f t="shared" si="0"/>
        <v>0</v>
      </c>
    </row>
    <row r="68" spans="1:42">
      <c r="A68" s="51">
        <v>26</v>
      </c>
      <c r="B68" s="51" t="s">
        <v>8</v>
      </c>
      <c r="C68" s="52" t="s">
        <v>50</v>
      </c>
      <c r="D68" s="51" t="s">
        <v>51</v>
      </c>
      <c r="E68" s="51">
        <f>(E56+E57+E58+E59+E60)*0.5</f>
        <v>11</v>
      </c>
      <c r="F68" s="46"/>
      <c r="G68" s="48">
        <f t="shared" si="0"/>
        <v>0</v>
      </c>
    </row>
    <row r="69" spans="1:42" s="50" customFormat="1">
      <c r="A69" s="51">
        <v>27</v>
      </c>
      <c r="B69" s="51" t="s">
        <v>8</v>
      </c>
      <c r="C69" s="52" t="s">
        <v>124</v>
      </c>
      <c r="D69" s="51" t="s">
        <v>0</v>
      </c>
      <c r="E69" s="51">
        <v>5</v>
      </c>
      <c r="F69" s="46"/>
      <c r="G69" s="48">
        <f t="shared" ref="G69" si="5">E69*F69</f>
        <v>0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</row>
    <row r="70" spans="1:42" s="50" customFormat="1">
      <c r="A70" s="51">
        <v>28</v>
      </c>
      <c r="B70" s="51" t="s">
        <v>8</v>
      </c>
      <c r="C70" s="52" t="s">
        <v>125</v>
      </c>
      <c r="D70" s="51" t="s">
        <v>0</v>
      </c>
      <c r="E70" s="51">
        <v>2</v>
      </c>
      <c r="F70" s="46"/>
      <c r="G70" s="48">
        <f t="shared" ref="G70" si="6">E70*F70</f>
        <v>0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</row>
    <row r="71" spans="1:42">
      <c r="A71" s="51">
        <v>29</v>
      </c>
      <c r="B71" s="51" t="s">
        <v>8</v>
      </c>
      <c r="C71" s="52" t="s">
        <v>123</v>
      </c>
      <c r="D71" s="51" t="s">
        <v>0</v>
      </c>
      <c r="E71" s="51">
        <v>1</v>
      </c>
      <c r="F71" s="46"/>
      <c r="G71" s="48">
        <f t="shared" si="0"/>
        <v>0</v>
      </c>
    </row>
    <row r="72" spans="1:42">
      <c r="A72" s="51">
        <v>30</v>
      </c>
      <c r="B72" s="51" t="s">
        <v>8</v>
      </c>
      <c r="C72" s="52" t="s">
        <v>50</v>
      </c>
      <c r="D72" s="51" t="s">
        <v>51</v>
      </c>
      <c r="E72" s="51">
        <f>(E69+E70+E71)*0.05</f>
        <v>0.4</v>
      </c>
      <c r="F72" s="46"/>
      <c r="G72" s="48">
        <f t="shared" si="0"/>
        <v>0</v>
      </c>
    </row>
    <row r="73" spans="1:42">
      <c r="A73" s="51"/>
      <c r="B73" s="51"/>
      <c r="C73" s="131" t="s">
        <v>21</v>
      </c>
      <c r="D73" s="132"/>
      <c r="E73" s="132"/>
      <c r="F73" s="133"/>
      <c r="G73" s="49">
        <f>SUM(G43:G72)</f>
        <v>0</v>
      </c>
    </row>
    <row r="74" spans="1:42" s="50" customFormat="1">
      <c r="A74" s="6"/>
      <c r="B74" s="87" t="s">
        <v>131</v>
      </c>
      <c r="C74" s="88"/>
      <c r="D74" s="88"/>
      <c r="E74" s="88"/>
      <c r="F74" s="89"/>
      <c r="G74" s="89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</row>
    <row r="75" spans="1:42" s="50" customFormat="1" ht="24">
      <c r="A75" s="51">
        <v>31</v>
      </c>
      <c r="B75" s="60" t="s">
        <v>72</v>
      </c>
      <c r="C75" s="90" t="s">
        <v>132</v>
      </c>
      <c r="D75" s="51" t="s">
        <v>51</v>
      </c>
      <c r="E75" s="51">
        <v>9</v>
      </c>
      <c r="F75" s="46"/>
      <c r="G75" s="104">
        <f>E75*F75</f>
        <v>0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</row>
    <row r="76" spans="1:42" s="50" customFormat="1" ht="13.5">
      <c r="A76" s="51">
        <v>32</v>
      </c>
      <c r="B76" s="60" t="s">
        <v>73</v>
      </c>
      <c r="C76" s="90" t="s">
        <v>91</v>
      </c>
      <c r="D76" s="51" t="s">
        <v>15</v>
      </c>
      <c r="E76" s="51">
        <f>7.5*4</f>
        <v>30</v>
      </c>
      <c r="F76" s="46"/>
      <c r="G76" s="104">
        <f t="shared" ref="G76:G83" si="7">E76*F76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</row>
    <row r="77" spans="1:42" s="50" customFormat="1" ht="13.5">
      <c r="A77" s="51">
        <v>33</v>
      </c>
      <c r="B77" s="60" t="s">
        <v>133</v>
      </c>
      <c r="C77" s="90" t="s">
        <v>134</v>
      </c>
      <c r="D77" s="51" t="s">
        <v>15</v>
      </c>
      <c r="E77" s="51">
        <v>30</v>
      </c>
      <c r="F77" s="46"/>
      <c r="G77" s="104">
        <f t="shared" si="7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</row>
    <row r="78" spans="1:42" s="50" customFormat="1" ht="13.5">
      <c r="A78" s="51">
        <v>34</v>
      </c>
      <c r="B78" s="60" t="s">
        <v>135</v>
      </c>
      <c r="C78" s="90" t="s">
        <v>136</v>
      </c>
      <c r="D78" s="51" t="s">
        <v>15</v>
      </c>
      <c r="E78" s="51">
        <v>30</v>
      </c>
      <c r="F78" s="46"/>
      <c r="G78" s="104">
        <f t="shared" si="7"/>
        <v>0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</row>
    <row r="79" spans="1:42" s="50" customFormat="1" ht="13.5">
      <c r="A79" s="51">
        <v>35</v>
      </c>
      <c r="B79" s="60" t="s">
        <v>137</v>
      </c>
      <c r="C79" s="90" t="s">
        <v>138</v>
      </c>
      <c r="D79" s="51" t="s">
        <v>15</v>
      </c>
      <c r="E79" s="51">
        <v>30</v>
      </c>
      <c r="F79" s="46"/>
      <c r="G79" s="104">
        <f t="shared" si="7"/>
        <v>0</v>
      </c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</row>
    <row r="80" spans="1:42" s="50" customFormat="1" ht="13.5">
      <c r="A80" s="51">
        <v>36</v>
      </c>
      <c r="B80" s="60" t="s">
        <v>92</v>
      </c>
      <c r="C80" s="90" t="s">
        <v>93</v>
      </c>
      <c r="D80" s="51" t="s">
        <v>15</v>
      </c>
      <c r="E80" s="51">
        <f>0.56*6</f>
        <v>3.3600000000000003</v>
      </c>
      <c r="F80" s="46"/>
      <c r="G80" s="104">
        <f t="shared" si="7"/>
        <v>0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</row>
    <row r="81" spans="1:42" s="50" customFormat="1">
      <c r="A81" s="51">
        <v>37</v>
      </c>
      <c r="B81" s="51" t="s">
        <v>12</v>
      </c>
      <c r="C81" s="91" t="s">
        <v>94</v>
      </c>
      <c r="D81" s="51" t="s">
        <v>51</v>
      </c>
      <c r="E81" s="51">
        <f>0.0875*6</f>
        <v>0.52499999999999991</v>
      </c>
      <c r="F81" s="46"/>
      <c r="G81" s="104">
        <f t="shared" si="7"/>
        <v>0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</row>
    <row r="82" spans="1:42" s="50" customFormat="1" ht="13.5">
      <c r="A82" s="51">
        <v>38</v>
      </c>
      <c r="B82" s="60" t="s">
        <v>95</v>
      </c>
      <c r="C82" s="90" t="s">
        <v>96</v>
      </c>
      <c r="D82" s="51" t="s">
        <v>15</v>
      </c>
      <c r="E82" s="51">
        <v>30</v>
      </c>
      <c r="F82" s="46"/>
      <c r="G82" s="104">
        <f t="shared" si="7"/>
        <v>0</v>
      </c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</row>
    <row r="83" spans="1:42" s="50" customFormat="1" ht="13.5">
      <c r="A83" s="51">
        <v>39</v>
      </c>
      <c r="B83" s="51" t="s">
        <v>12</v>
      </c>
      <c r="C83" s="90" t="s">
        <v>193</v>
      </c>
      <c r="D83" s="51" t="s">
        <v>15</v>
      </c>
      <c r="E83" s="51">
        <v>30</v>
      </c>
      <c r="F83" s="46"/>
      <c r="G83" s="104">
        <f t="shared" si="7"/>
        <v>0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</row>
    <row r="84" spans="1:42" s="50" customFormat="1">
      <c r="A84" s="51"/>
      <c r="B84" s="51"/>
      <c r="C84" s="131" t="s">
        <v>97</v>
      </c>
      <c r="D84" s="132"/>
      <c r="E84" s="132"/>
      <c r="F84" s="133"/>
      <c r="G84" s="92">
        <f>SUM(G75:G83)</f>
        <v>0</v>
      </c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</row>
    <row r="85" spans="1:42">
      <c r="A85" s="6"/>
      <c r="B85" s="9" t="s">
        <v>102</v>
      </c>
      <c r="C85" s="7"/>
      <c r="D85" s="7"/>
      <c r="E85" s="7"/>
      <c r="F85" s="30"/>
      <c r="G85" s="30"/>
    </row>
    <row r="86" spans="1:42" s="50" customFormat="1" ht="24">
      <c r="A86" s="51">
        <v>40</v>
      </c>
      <c r="B86" s="60" t="s">
        <v>12</v>
      </c>
      <c r="C86" s="90" t="s">
        <v>194</v>
      </c>
      <c r="D86" s="51" t="s">
        <v>71</v>
      </c>
      <c r="E86" s="51">
        <v>4</v>
      </c>
      <c r="F86" s="59"/>
      <c r="G86" s="105">
        <f t="shared" ref="G86" si="8">E86*F86</f>
        <v>0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</row>
    <row r="87" spans="1:42" s="50" customFormat="1">
      <c r="A87" s="51">
        <v>41</v>
      </c>
      <c r="B87" s="51" t="s">
        <v>12</v>
      </c>
      <c r="C87" s="91" t="s">
        <v>139</v>
      </c>
      <c r="D87" s="51" t="s">
        <v>71</v>
      </c>
      <c r="E87" s="51">
        <v>4</v>
      </c>
      <c r="F87" s="59"/>
      <c r="G87" s="105">
        <f>E87*F87</f>
        <v>0</v>
      </c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</row>
    <row r="88" spans="1:42" s="50" customFormat="1" ht="24">
      <c r="A88" s="51">
        <v>42</v>
      </c>
      <c r="B88" s="51" t="s">
        <v>8</v>
      </c>
      <c r="C88" s="52" t="s">
        <v>103</v>
      </c>
      <c r="D88" s="51" t="s">
        <v>20</v>
      </c>
      <c r="E88" s="51">
        <v>1</v>
      </c>
      <c r="F88" s="46"/>
      <c r="G88" s="48">
        <f t="shared" ref="G88" si="9">E88*F88</f>
        <v>0</v>
      </c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</row>
    <row r="89" spans="1:42" s="57" customFormat="1">
      <c r="A89" s="51"/>
      <c r="B89" s="51"/>
      <c r="C89" s="131" t="s">
        <v>74</v>
      </c>
      <c r="D89" s="132"/>
      <c r="E89" s="132"/>
      <c r="F89" s="133"/>
      <c r="G89" s="49">
        <f>SUM(G86:G88)</f>
        <v>0</v>
      </c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</row>
    <row r="90" spans="1:42" s="57" customFormat="1">
      <c r="A90" s="6"/>
      <c r="B90" s="9" t="s">
        <v>61</v>
      </c>
      <c r="C90" s="7"/>
      <c r="D90" s="6"/>
      <c r="E90" s="6"/>
      <c r="F90" s="10"/>
      <c r="G90" s="31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</row>
    <row r="91" spans="1:42" s="57" customFormat="1">
      <c r="A91" s="138" t="s">
        <v>148</v>
      </c>
      <c r="B91" s="139"/>
      <c r="C91" s="139"/>
      <c r="D91" s="139"/>
      <c r="E91" s="139"/>
      <c r="F91" s="139"/>
      <c r="G91" s="140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</row>
    <row r="92" spans="1:42" s="57" customFormat="1">
      <c r="A92" s="51">
        <v>43</v>
      </c>
      <c r="B92" s="51" t="s">
        <v>33</v>
      </c>
      <c r="C92" s="61" t="s">
        <v>152</v>
      </c>
      <c r="D92" s="62" t="s">
        <v>0</v>
      </c>
      <c r="E92" s="62">
        <v>25</v>
      </c>
      <c r="F92" s="46"/>
      <c r="G92" s="48">
        <f>E92*F92</f>
        <v>0</v>
      </c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</row>
    <row r="93" spans="1:42" s="57" customFormat="1">
      <c r="A93" s="51">
        <v>44</v>
      </c>
      <c r="B93" s="51" t="s">
        <v>11</v>
      </c>
      <c r="C93" s="61" t="s">
        <v>153</v>
      </c>
      <c r="D93" s="62" t="s">
        <v>0</v>
      </c>
      <c r="E93" s="62">
        <v>25</v>
      </c>
      <c r="F93" s="46"/>
      <c r="G93" s="48">
        <f t="shared" ref="G93:G106" si="10">E93*F93</f>
        <v>0</v>
      </c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</row>
    <row r="94" spans="1:42" s="57" customFormat="1">
      <c r="A94" s="51">
        <v>45</v>
      </c>
      <c r="B94" s="51" t="s">
        <v>34</v>
      </c>
      <c r="C94" s="61" t="s">
        <v>156</v>
      </c>
      <c r="D94" s="62" t="s">
        <v>0</v>
      </c>
      <c r="E94" s="62">
        <v>25</v>
      </c>
      <c r="F94" s="46"/>
      <c r="G94" s="48">
        <f t="shared" si="10"/>
        <v>0</v>
      </c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</row>
    <row r="95" spans="1:42" s="57" customFormat="1">
      <c r="A95" s="51">
        <v>46</v>
      </c>
      <c r="B95" s="51" t="s">
        <v>12</v>
      </c>
      <c r="C95" s="61" t="s">
        <v>56</v>
      </c>
      <c r="D95" s="62" t="s">
        <v>0</v>
      </c>
      <c r="E95" s="62">
        <v>25</v>
      </c>
      <c r="F95" s="46"/>
      <c r="G95" s="48">
        <f t="shared" si="10"/>
        <v>0</v>
      </c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</row>
    <row r="96" spans="1:42" s="57" customFormat="1">
      <c r="A96" s="51">
        <v>47</v>
      </c>
      <c r="B96" s="51" t="s">
        <v>36</v>
      </c>
      <c r="C96" s="61" t="s">
        <v>35</v>
      </c>
      <c r="D96" s="62" t="s">
        <v>0</v>
      </c>
      <c r="E96" s="62">
        <v>25</v>
      </c>
      <c r="F96" s="46"/>
      <c r="G96" s="48">
        <f t="shared" si="10"/>
        <v>0</v>
      </c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</row>
    <row r="97" spans="1:42" s="57" customFormat="1">
      <c r="A97" s="51">
        <v>48</v>
      </c>
      <c r="B97" s="51" t="s">
        <v>158</v>
      </c>
      <c r="C97" s="61" t="s">
        <v>157</v>
      </c>
      <c r="D97" s="62" t="s">
        <v>0</v>
      </c>
      <c r="E97" s="62">
        <v>25</v>
      </c>
      <c r="F97" s="46"/>
      <c r="G97" s="48">
        <f t="shared" si="10"/>
        <v>0</v>
      </c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</row>
    <row r="98" spans="1:42" s="57" customFormat="1">
      <c r="A98" s="51">
        <v>49</v>
      </c>
      <c r="B98" s="51" t="s">
        <v>12</v>
      </c>
      <c r="C98" s="61" t="s">
        <v>149</v>
      </c>
      <c r="D98" s="62" t="s">
        <v>0</v>
      </c>
      <c r="E98" s="62">
        <f>E92*3</f>
        <v>75</v>
      </c>
      <c r="F98" s="46"/>
      <c r="G98" s="48">
        <f t="shared" si="10"/>
        <v>0</v>
      </c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</row>
    <row r="99" spans="1:42" s="57" customFormat="1">
      <c r="A99" s="51">
        <v>50</v>
      </c>
      <c r="B99" s="51" t="s">
        <v>12</v>
      </c>
      <c r="C99" s="61" t="s">
        <v>150</v>
      </c>
      <c r="D99" s="62" t="s">
        <v>0</v>
      </c>
      <c r="E99" s="62">
        <f>E92*15</f>
        <v>375</v>
      </c>
      <c r="F99" s="46"/>
      <c r="G99" s="48">
        <f t="shared" si="10"/>
        <v>0</v>
      </c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</row>
    <row r="100" spans="1:42" s="57" customFormat="1">
      <c r="A100" s="51">
        <v>51</v>
      </c>
      <c r="B100" s="51" t="s">
        <v>12</v>
      </c>
      <c r="C100" s="61" t="s">
        <v>31</v>
      </c>
      <c r="D100" s="62" t="s">
        <v>0</v>
      </c>
      <c r="E100" s="62">
        <v>25</v>
      </c>
      <c r="F100" s="46"/>
      <c r="G100" s="48">
        <f t="shared" si="10"/>
        <v>0</v>
      </c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</row>
    <row r="101" spans="1:42" s="57" customFormat="1">
      <c r="A101" s="51">
        <v>52</v>
      </c>
      <c r="B101" s="51" t="s">
        <v>12</v>
      </c>
      <c r="C101" s="61" t="s">
        <v>57</v>
      </c>
      <c r="D101" s="62" t="s">
        <v>0</v>
      </c>
      <c r="E101" s="62">
        <v>25</v>
      </c>
      <c r="F101" s="46"/>
      <c r="G101" s="48">
        <f t="shared" si="10"/>
        <v>0</v>
      </c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</row>
    <row r="102" spans="1:42" s="57" customFormat="1" ht="13.5">
      <c r="A102" s="51">
        <v>53</v>
      </c>
      <c r="B102" s="51" t="s">
        <v>12</v>
      </c>
      <c r="C102" s="61" t="s">
        <v>40</v>
      </c>
      <c r="D102" s="62" t="s">
        <v>15</v>
      </c>
      <c r="E102" s="62">
        <f>E92*0.8</f>
        <v>20</v>
      </c>
      <c r="F102" s="46"/>
      <c r="G102" s="48">
        <f t="shared" si="10"/>
        <v>0</v>
      </c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</row>
    <row r="103" spans="1:42" s="57" customFormat="1">
      <c r="A103" s="51">
        <v>54</v>
      </c>
      <c r="B103" s="51" t="s">
        <v>12</v>
      </c>
      <c r="C103" s="61" t="s">
        <v>195</v>
      </c>
      <c r="D103" s="62" t="s">
        <v>14</v>
      </c>
      <c r="E103" s="62">
        <f>E92*1</f>
        <v>25</v>
      </c>
      <c r="F103" s="46"/>
      <c r="G103" s="48">
        <f t="shared" si="10"/>
        <v>0</v>
      </c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</row>
    <row r="104" spans="1:42" s="57" customFormat="1">
      <c r="A104" s="51">
        <v>55</v>
      </c>
      <c r="B104" s="51" t="s">
        <v>12</v>
      </c>
      <c r="C104" s="61" t="s">
        <v>30</v>
      </c>
      <c r="D104" s="62" t="s">
        <v>0</v>
      </c>
      <c r="E104" s="62">
        <v>25</v>
      </c>
      <c r="F104" s="46"/>
      <c r="G104" s="48">
        <f t="shared" si="10"/>
        <v>0</v>
      </c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</row>
    <row r="105" spans="1:42" s="57" customFormat="1">
      <c r="A105" s="51">
        <v>56</v>
      </c>
      <c r="B105" s="51" t="s">
        <v>12</v>
      </c>
      <c r="C105" s="61" t="s">
        <v>76</v>
      </c>
      <c r="D105" s="62" t="s">
        <v>0</v>
      </c>
      <c r="E105" s="62">
        <v>25</v>
      </c>
      <c r="F105" s="46"/>
      <c r="G105" s="48">
        <f t="shared" si="10"/>
        <v>0</v>
      </c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</row>
    <row r="106" spans="1:42" s="57" customFormat="1">
      <c r="A106" s="51">
        <v>57</v>
      </c>
      <c r="B106" s="51" t="s">
        <v>12</v>
      </c>
      <c r="C106" s="61" t="s">
        <v>196</v>
      </c>
      <c r="D106" s="62" t="s">
        <v>0</v>
      </c>
      <c r="E106" s="62">
        <v>25</v>
      </c>
      <c r="F106" s="46"/>
      <c r="G106" s="48">
        <f t="shared" si="10"/>
        <v>0</v>
      </c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</row>
    <row r="107" spans="1:42" s="57" customFormat="1">
      <c r="A107" s="51"/>
      <c r="B107" s="51"/>
      <c r="C107" s="98" t="s">
        <v>151</v>
      </c>
      <c r="D107" s="65" t="s">
        <v>37</v>
      </c>
      <c r="E107" s="67"/>
      <c r="F107" s="68">
        <f>SUM(G92:G106)/E92</f>
        <v>0</v>
      </c>
      <c r="G107" s="6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</row>
    <row r="108" spans="1:42" s="57" customFormat="1">
      <c r="A108" s="51">
        <v>58</v>
      </c>
      <c r="B108" s="51" t="s">
        <v>33</v>
      </c>
      <c r="C108" s="61" t="s">
        <v>152</v>
      </c>
      <c r="D108" s="62" t="s">
        <v>0</v>
      </c>
      <c r="E108" s="62">
        <v>41</v>
      </c>
      <c r="F108" s="46"/>
      <c r="G108" s="48">
        <f>E108*F108</f>
        <v>0</v>
      </c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</row>
    <row r="109" spans="1:42" s="57" customFormat="1">
      <c r="A109" s="51">
        <v>59</v>
      </c>
      <c r="B109" s="51" t="s">
        <v>155</v>
      </c>
      <c r="C109" s="61" t="s">
        <v>154</v>
      </c>
      <c r="D109" s="62" t="s">
        <v>0</v>
      </c>
      <c r="E109" s="62">
        <v>41</v>
      </c>
      <c r="F109" s="46"/>
      <c r="G109" s="48">
        <f t="shared" ref="G109:G122" si="11">E109*F109</f>
        <v>0</v>
      </c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</row>
    <row r="110" spans="1:42" s="57" customFormat="1">
      <c r="A110" s="51">
        <v>60</v>
      </c>
      <c r="B110" s="51" t="s">
        <v>34</v>
      </c>
      <c r="C110" s="61" t="s">
        <v>156</v>
      </c>
      <c r="D110" s="62" t="s">
        <v>0</v>
      </c>
      <c r="E110" s="62">
        <v>41</v>
      </c>
      <c r="F110" s="46"/>
      <c r="G110" s="48">
        <f t="shared" si="11"/>
        <v>0</v>
      </c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</row>
    <row r="111" spans="1:42" s="57" customFormat="1">
      <c r="A111" s="51">
        <v>61</v>
      </c>
      <c r="B111" s="51" t="s">
        <v>12</v>
      </c>
      <c r="C111" s="61" t="s">
        <v>56</v>
      </c>
      <c r="D111" s="62" t="s">
        <v>0</v>
      </c>
      <c r="E111" s="62">
        <v>41</v>
      </c>
      <c r="F111" s="46"/>
      <c r="G111" s="48">
        <f t="shared" si="11"/>
        <v>0</v>
      </c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</row>
    <row r="112" spans="1:42" s="57" customFormat="1">
      <c r="A112" s="51">
        <v>62</v>
      </c>
      <c r="B112" s="51" t="s">
        <v>36</v>
      </c>
      <c r="C112" s="61" t="s">
        <v>35</v>
      </c>
      <c r="D112" s="62" t="s">
        <v>0</v>
      </c>
      <c r="E112" s="62">
        <v>41</v>
      </c>
      <c r="F112" s="46"/>
      <c r="G112" s="48">
        <f t="shared" si="11"/>
        <v>0</v>
      </c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</row>
    <row r="113" spans="1:42" s="57" customFormat="1">
      <c r="A113" s="51">
        <v>63</v>
      </c>
      <c r="B113" s="51" t="s">
        <v>158</v>
      </c>
      <c r="C113" s="61" t="s">
        <v>157</v>
      </c>
      <c r="D113" s="62" t="s">
        <v>0</v>
      </c>
      <c r="E113" s="62">
        <v>41</v>
      </c>
      <c r="F113" s="46"/>
      <c r="G113" s="48">
        <f t="shared" si="11"/>
        <v>0</v>
      </c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</row>
    <row r="114" spans="1:42" s="57" customFormat="1">
      <c r="A114" s="51">
        <v>64</v>
      </c>
      <c r="B114" s="51" t="s">
        <v>12</v>
      </c>
      <c r="C114" s="61" t="s">
        <v>149</v>
      </c>
      <c r="D114" s="62" t="s">
        <v>0</v>
      </c>
      <c r="E114" s="62">
        <f>E108*3</f>
        <v>123</v>
      </c>
      <c r="F114" s="46"/>
      <c r="G114" s="48">
        <f t="shared" si="11"/>
        <v>0</v>
      </c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</row>
    <row r="115" spans="1:42" s="57" customFormat="1">
      <c r="A115" s="51">
        <v>65</v>
      </c>
      <c r="B115" s="51" t="s">
        <v>12</v>
      </c>
      <c r="C115" s="61" t="s">
        <v>150</v>
      </c>
      <c r="D115" s="62" t="s">
        <v>0</v>
      </c>
      <c r="E115" s="62">
        <f>E108*15</f>
        <v>615</v>
      </c>
      <c r="F115" s="46"/>
      <c r="G115" s="48">
        <f t="shared" si="11"/>
        <v>0</v>
      </c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</row>
    <row r="116" spans="1:42" s="57" customFormat="1">
      <c r="A116" s="51">
        <v>66</v>
      </c>
      <c r="B116" s="51" t="s">
        <v>12</v>
      </c>
      <c r="C116" s="61" t="s">
        <v>31</v>
      </c>
      <c r="D116" s="62" t="s">
        <v>0</v>
      </c>
      <c r="E116" s="62">
        <v>41</v>
      </c>
      <c r="F116" s="46"/>
      <c r="G116" s="48">
        <f t="shared" si="11"/>
        <v>0</v>
      </c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</row>
    <row r="117" spans="1:42" s="57" customFormat="1">
      <c r="A117" s="51">
        <v>67</v>
      </c>
      <c r="B117" s="51" t="s">
        <v>12</v>
      </c>
      <c r="C117" s="61" t="s">
        <v>57</v>
      </c>
      <c r="D117" s="62" t="s">
        <v>0</v>
      </c>
      <c r="E117" s="62">
        <v>41</v>
      </c>
      <c r="F117" s="46"/>
      <c r="G117" s="48">
        <f t="shared" si="11"/>
        <v>0</v>
      </c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</row>
    <row r="118" spans="1:42" s="57" customFormat="1" ht="13.5">
      <c r="A118" s="51">
        <v>68</v>
      </c>
      <c r="B118" s="51" t="s">
        <v>12</v>
      </c>
      <c r="C118" s="61" t="s">
        <v>40</v>
      </c>
      <c r="D118" s="62" t="s">
        <v>15</v>
      </c>
      <c r="E118" s="62">
        <f>E108*0.8</f>
        <v>32.800000000000004</v>
      </c>
      <c r="F118" s="46"/>
      <c r="G118" s="48">
        <f t="shared" si="11"/>
        <v>0</v>
      </c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</row>
    <row r="119" spans="1:42" s="57" customFormat="1">
      <c r="A119" s="51">
        <v>69</v>
      </c>
      <c r="B119" s="51" t="s">
        <v>12</v>
      </c>
      <c r="C119" s="61" t="s">
        <v>197</v>
      </c>
      <c r="D119" s="62" t="s">
        <v>14</v>
      </c>
      <c r="E119" s="62">
        <f>E108*1.5</f>
        <v>61.5</v>
      </c>
      <c r="F119" s="46"/>
      <c r="G119" s="48">
        <f t="shared" si="11"/>
        <v>0</v>
      </c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</row>
    <row r="120" spans="1:42" s="57" customFormat="1">
      <c r="A120" s="51">
        <v>70</v>
      </c>
      <c r="B120" s="51" t="s">
        <v>12</v>
      </c>
      <c r="C120" s="61" t="s">
        <v>30</v>
      </c>
      <c r="D120" s="62" t="s">
        <v>0</v>
      </c>
      <c r="E120" s="62">
        <v>41</v>
      </c>
      <c r="F120" s="46"/>
      <c r="G120" s="48">
        <f t="shared" si="11"/>
        <v>0</v>
      </c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</row>
    <row r="121" spans="1:42" s="57" customFormat="1">
      <c r="A121" s="51">
        <v>71</v>
      </c>
      <c r="B121" s="51" t="s">
        <v>12</v>
      </c>
      <c r="C121" s="61" t="s">
        <v>76</v>
      </c>
      <c r="D121" s="62" t="s">
        <v>0</v>
      </c>
      <c r="E121" s="62">
        <v>41</v>
      </c>
      <c r="F121" s="46"/>
      <c r="G121" s="48">
        <f t="shared" si="11"/>
        <v>0</v>
      </c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</row>
    <row r="122" spans="1:42" s="57" customFormat="1">
      <c r="A122" s="51">
        <v>72</v>
      </c>
      <c r="B122" s="51" t="s">
        <v>12</v>
      </c>
      <c r="C122" s="61" t="s">
        <v>198</v>
      </c>
      <c r="D122" s="62" t="s">
        <v>0</v>
      </c>
      <c r="E122" s="62">
        <v>41</v>
      </c>
      <c r="F122" s="46"/>
      <c r="G122" s="48">
        <f t="shared" si="11"/>
        <v>0</v>
      </c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</row>
    <row r="123" spans="1:42" s="57" customFormat="1">
      <c r="A123" s="51"/>
      <c r="B123" s="51"/>
      <c r="C123" s="98" t="s">
        <v>159</v>
      </c>
      <c r="D123" s="65" t="s">
        <v>37</v>
      </c>
      <c r="E123" s="67"/>
      <c r="F123" s="68">
        <f>SUM(G108:G122)/E108</f>
        <v>0</v>
      </c>
      <c r="G123" s="6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</row>
    <row r="124" spans="1:42" s="57" customFormat="1">
      <c r="A124" s="138" t="s">
        <v>160</v>
      </c>
      <c r="B124" s="139"/>
      <c r="C124" s="139"/>
      <c r="D124" s="139"/>
      <c r="E124" s="139"/>
      <c r="F124" s="139"/>
      <c r="G124" s="140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</row>
    <row r="125" spans="1:42" s="57" customFormat="1">
      <c r="A125" s="51">
        <v>73</v>
      </c>
      <c r="B125" s="51" t="s">
        <v>33</v>
      </c>
      <c r="C125" s="61" t="s">
        <v>152</v>
      </c>
      <c r="D125" s="62" t="s">
        <v>0</v>
      </c>
      <c r="E125" s="62">
        <v>1</v>
      </c>
      <c r="F125" s="46"/>
      <c r="G125" s="48">
        <f>E125*F125</f>
        <v>0</v>
      </c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</row>
    <row r="126" spans="1:42" s="57" customFormat="1">
      <c r="A126" s="51">
        <v>74</v>
      </c>
      <c r="B126" s="51" t="s">
        <v>11</v>
      </c>
      <c r="C126" s="61" t="s">
        <v>153</v>
      </c>
      <c r="D126" s="62" t="s">
        <v>0</v>
      </c>
      <c r="E126" s="62">
        <v>1</v>
      </c>
      <c r="F126" s="46"/>
      <c r="G126" s="48">
        <f t="shared" ref="G126" si="12">E126*F126</f>
        <v>0</v>
      </c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</row>
    <row r="127" spans="1:42" s="57" customFormat="1">
      <c r="A127" s="51">
        <v>75</v>
      </c>
      <c r="B127" s="51" t="s">
        <v>38</v>
      </c>
      <c r="C127" s="99" t="s">
        <v>164</v>
      </c>
      <c r="D127" s="62" t="s">
        <v>0</v>
      </c>
      <c r="E127" s="62">
        <v>1</v>
      </c>
      <c r="F127" s="59"/>
      <c r="G127" s="100">
        <f t="shared" ref="G127:G139" si="13">E127*F127</f>
        <v>0</v>
      </c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</row>
    <row r="128" spans="1:42" s="57" customFormat="1">
      <c r="A128" s="51">
        <v>76</v>
      </c>
      <c r="B128" s="51" t="s">
        <v>12</v>
      </c>
      <c r="C128" s="99" t="s">
        <v>161</v>
      </c>
      <c r="D128" s="62" t="s">
        <v>0</v>
      </c>
      <c r="E128" s="62">
        <v>1</v>
      </c>
      <c r="F128" s="59"/>
      <c r="G128" s="100">
        <f t="shared" si="13"/>
        <v>0</v>
      </c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</row>
    <row r="129" spans="1:42" s="57" customFormat="1">
      <c r="A129" s="51">
        <v>77</v>
      </c>
      <c r="B129" s="51" t="s">
        <v>12</v>
      </c>
      <c r="C129" s="99" t="s">
        <v>76</v>
      </c>
      <c r="D129" s="62" t="s">
        <v>0</v>
      </c>
      <c r="E129" s="62">
        <v>1</v>
      </c>
      <c r="F129" s="59"/>
      <c r="G129" s="100">
        <f t="shared" si="13"/>
        <v>0</v>
      </c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</row>
    <row r="130" spans="1:42" s="57" customFormat="1">
      <c r="A130" s="51">
        <v>78</v>
      </c>
      <c r="B130" s="51" t="s">
        <v>36</v>
      </c>
      <c r="C130" s="99" t="s">
        <v>35</v>
      </c>
      <c r="D130" s="62" t="s">
        <v>0</v>
      </c>
      <c r="E130" s="62">
        <v>1</v>
      </c>
      <c r="F130" s="59"/>
      <c r="G130" s="100">
        <f t="shared" si="13"/>
        <v>0</v>
      </c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</row>
    <row r="131" spans="1:42" s="57" customFormat="1">
      <c r="A131" s="51">
        <v>79</v>
      </c>
      <c r="B131" s="51" t="s">
        <v>158</v>
      </c>
      <c r="C131" s="61" t="s">
        <v>157</v>
      </c>
      <c r="D131" s="62" t="s">
        <v>0</v>
      </c>
      <c r="E131" s="62">
        <v>1</v>
      </c>
      <c r="F131" s="46"/>
      <c r="G131" s="48">
        <f t="shared" si="13"/>
        <v>0</v>
      </c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</row>
    <row r="132" spans="1:42" s="57" customFormat="1">
      <c r="A132" s="51">
        <v>80</v>
      </c>
      <c r="B132" s="51" t="s">
        <v>12</v>
      </c>
      <c r="C132" s="99" t="s">
        <v>32</v>
      </c>
      <c r="D132" s="62" t="s">
        <v>0</v>
      </c>
      <c r="E132" s="62">
        <v>1</v>
      </c>
      <c r="F132" s="59"/>
      <c r="G132" s="100">
        <f t="shared" si="13"/>
        <v>0</v>
      </c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</row>
    <row r="133" spans="1:42" s="57" customFormat="1">
      <c r="A133" s="51">
        <v>81</v>
      </c>
      <c r="B133" s="51" t="s">
        <v>12</v>
      </c>
      <c r="C133" s="99" t="s">
        <v>162</v>
      </c>
      <c r="D133" s="62" t="s">
        <v>0</v>
      </c>
      <c r="E133" s="62">
        <f>E126*4</f>
        <v>4</v>
      </c>
      <c r="F133" s="59"/>
      <c r="G133" s="100">
        <f t="shared" si="13"/>
        <v>0</v>
      </c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</row>
    <row r="134" spans="1:42" s="57" customFormat="1">
      <c r="A134" s="51">
        <v>82</v>
      </c>
      <c r="B134" s="51" t="s">
        <v>12</v>
      </c>
      <c r="C134" s="99" t="s">
        <v>163</v>
      </c>
      <c r="D134" s="62" t="s">
        <v>0</v>
      </c>
      <c r="E134" s="62">
        <f>E125*4</f>
        <v>4</v>
      </c>
      <c r="F134" s="59"/>
      <c r="G134" s="100">
        <f t="shared" si="13"/>
        <v>0</v>
      </c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</row>
    <row r="135" spans="1:42" s="57" customFormat="1">
      <c r="A135" s="51">
        <v>83</v>
      </c>
      <c r="B135" s="51" t="s">
        <v>12</v>
      </c>
      <c r="C135" s="99" t="s">
        <v>31</v>
      </c>
      <c r="D135" s="62" t="s">
        <v>0</v>
      </c>
      <c r="E135" s="62">
        <v>1</v>
      </c>
      <c r="F135" s="59"/>
      <c r="G135" s="100">
        <f t="shared" si="13"/>
        <v>0</v>
      </c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</row>
    <row r="136" spans="1:42" s="57" customFormat="1">
      <c r="A136" s="51">
        <v>84</v>
      </c>
      <c r="B136" s="51" t="s">
        <v>12</v>
      </c>
      <c r="C136" s="99" t="s">
        <v>198</v>
      </c>
      <c r="D136" s="62" t="s">
        <v>0</v>
      </c>
      <c r="E136" s="62">
        <v>1</v>
      </c>
      <c r="F136" s="59"/>
      <c r="G136" s="100">
        <f t="shared" si="13"/>
        <v>0</v>
      </c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</row>
    <row r="137" spans="1:42" s="57" customFormat="1" ht="13.5">
      <c r="A137" s="51">
        <v>85</v>
      </c>
      <c r="B137" s="51" t="s">
        <v>12</v>
      </c>
      <c r="C137" s="99" t="s">
        <v>40</v>
      </c>
      <c r="D137" s="62" t="s">
        <v>15</v>
      </c>
      <c r="E137" s="62">
        <f>E125*0.8</f>
        <v>0.8</v>
      </c>
      <c r="F137" s="59"/>
      <c r="G137" s="100">
        <f t="shared" si="13"/>
        <v>0</v>
      </c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</row>
    <row r="138" spans="1:42" s="57" customFormat="1">
      <c r="A138" s="51">
        <v>86</v>
      </c>
      <c r="B138" s="51" t="s">
        <v>12</v>
      </c>
      <c r="C138" s="99" t="s">
        <v>199</v>
      </c>
      <c r="D138" s="62" t="s">
        <v>14</v>
      </c>
      <c r="E138" s="62">
        <v>1</v>
      </c>
      <c r="F138" s="59"/>
      <c r="G138" s="100">
        <f t="shared" si="13"/>
        <v>0</v>
      </c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</row>
    <row r="139" spans="1:42" s="57" customFormat="1">
      <c r="A139" s="51">
        <v>87</v>
      </c>
      <c r="B139" s="51" t="s">
        <v>12</v>
      </c>
      <c r="C139" s="99" t="s">
        <v>30</v>
      </c>
      <c r="D139" s="62" t="s">
        <v>0</v>
      </c>
      <c r="E139" s="62">
        <v>1</v>
      </c>
      <c r="F139" s="59"/>
      <c r="G139" s="100">
        <f t="shared" si="13"/>
        <v>0</v>
      </c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</row>
    <row r="140" spans="1:42" s="56" customFormat="1" ht="16.5" customHeight="1">
      <c r="A140" s="51"/>
      <c r="B140" s="51"/>
      <c r="C140" s="64" t="s">
        <v>165</v>
      </c>
      <c r="D140" s="101" t="s">
        <v>37</v>
      </c>
      <c r="E140" s="102"/>
      <c r="F140" s="103">
        <f>(G125+G126+G127+G133+G130+G131+G132+G134+G135+G128+G137+G138+G139+G129+G136)/E139</f>
        <v>0</v>
      </c>
      <c r="G140" s="100"/>
    </row>
    <row r="141" spans="1:42" s="57" customFormat="1">
      <c r="A141" s="138" t="s">
        <v>166</v>
      </c>
      <c r="B141" s="139"/>
      <c r="C141" s="139"/>
      <c r="D141" s="139"/>
      <c r="E141" s="139"/>
      <c r="F141" s="139"/>
      <c r="G141" s="140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</row>
    <row r="142" spans="1:42" s="57" customFormat="1">
      <c r="A142" s="51">
        <v>88</v>
      </c>
      <c r="B142" s="51" t="s">
        <v>8</v>
      </c>
      <c r="C142" s="61" t="s">
        <v>167</v>
      </c>
      <c r="D142" s="62" t="s">
        <v>0</v>
      </c>
      <c r="E142" s="62">
        <v>2</v>
      </c>
      <c r="F142" s="46"/>
      <c r="G142" s="48">
        <f t="shared" ref="G142" si="14">E142*F142</f>
        <v>0</v>
      </c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</row>
    <row r="143" spans="1:42" s="57" customFormat="1">
      <c r="A143" s="51">
        <v>89</v>
      </c>
      <c r="B143" s="51" t="s">
        <v>8</v>
      </c>
      <c r="C143" s="61" t="s">
        <v>168</v>
      </c>
      <c r="D143" s="62" t="s">
        <v>0</v>
      </c>
      <c r="E143" s="62">
        <v>2</v>
      </c>
      <c r="F143" s="46"/>
      <c r="G143" s="48">
        <f t="shared" ref="G143:G146" si="15">E143*F143</f>
        <v>0</v>
      </c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</row>
    <row r="144" spans="1:42" s="57" customFormat="1">
      <c r="A144" s="51">
        <v>90</v>
      </c>
      <c r="B144" s="51" t="s">
        <v>8</v>
      </c>
      <c r="C144" s="61" t="s">
        <v>169</v>
      </c>
      <c r="D144" s="62" t="s">
        <v>0</v>
      </c>
      <c r="E144" s="62">
        <v>2</v>
      </c>
      <c r="F144" s="46"/>
      <c r="G144" s="48">
        <f t="shared" si="15"/>
        <v>0</v>
      </c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</row>
    <row r="145" spans="1:42" s="57" customFormat="1">
      <c r="A145" s="51">
        <v>91</v>
      </c>
      <c r="B145" s="51" t="s">
        <v>8</v>
      </c>
      <c r="C145" s="61" t="s">
        <v>170</v>
      </c>
      <c r="D145" s="62" t="s">
        <v>0</v>
      </c>
      <c r="E145" s="62">
        <v>2</v>
      </c>
      <c r="F145" s="46"/>
      <c r="G145" s="48">
        <f t="shared" si="15"/>
        <v>0</v>
      </c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</row>
    <row r="146" spans="1:42" s="56" customFormat="1">
      <c r="A146" s="51">
        <v>92</v>
      </c>
      <c r="B146" s="51" t="s">
        <v>8</v>
      </c>
      <c r="C146" s="61" t="s">
        <v>171</v>
      </c>
      <c r="D146" s="62" t="s">
        <v>0</v>
      </c>
      <c r="E146" s="62">
        <v>6</v>
      </c>
      <c r="F146" s="46"/>
      <c r="G146" s="48">
        <f t="shared" si="15"/>
        <v>0</v>
      </c>
    </row>
    <row r="147" spans="1:42" s="56" customFormat="1">
      <c r="A147" s="51">
        <v>93</v>
      </c>
      <c r="B147" s="51" t="s">
        <v>8</v>
      </c>
      <c r="C147" s="61" t="s">
        <v>172</v>
      </c>
      <c r="D147" s="62" t="s">
        <v>0</v>
      </c>
      <c r="E147" s="62">
        <v>1</v>
      </c>
      <c r="F147" s="46"/>
      <c r="G147" s="48">
        <f t="shared" ref="G147" si="16">E147*F147</f>
        <v>0</v>
      </c>
    </row>
    <row r="148" spans="1:42" s="56" customFormat="1">
      <c r="A148" s="51">
        <v>94</v>
      </c>
      <c r="B148" s="51" t="s">
        <v>8</v>
      </c>
      <c r="C148" s="61" t="s">
        <v>173</v>
      </c>
      <c r="D148" s="62" t="s">
        <v>0</v>
      </c>
      <c r="E148" s="62">
        <v>2</v>
      </c>
      <c r="F148" s="46"/>
      <c r="G148" s="48">
        <f t="shared" ref="G148" si="17">E148*F148</f>
        <v>0</v>
      </c>
    </row>
    <row r="149" spans="1:42" s="56" customFormat="1">
      <c r="A149" s="51">
        <v>95</v>
      </c>
      <c r="B149" s="51" t="s">
        <v>8</v>
      </c>
      <c r="C149" s="61" t="s">
        <v>174</v>
      </c>
      <c r="D149" s="62" t="s">
        <v>0</v>
      </c>
      <c r="E149" s="62">
        <v>8</v>
      </c>
      <c r="F149" s="46"/>
      <c r="G149" s="48">
        <f t="shared" ref="G149:G150" si="18">E149*F149</f>
        <v>0</v>
      </c>
    </row>
    <row r="150" spans="1:42" s="57" customFormat="1">
      <c r="A150" s="51">
        <v>96</v>
      </c>
      <c r="B150" s="51" t="s">
        <v>8</v>
      </c>
      <c r="C150" s="61" t="s">
        <v>175</v>
      </c>
      <c r="D150" s="62" t="s">
        <v>0</v>
      </c>
      <c r="E150" s="62">
        <v>7</v>
      </c>
      <c r="F150" s="46"/>
      <c r="G150" s="48">
        <f t="shared" si="18"/>
        <v>0</v>
      </c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</row>
    <row r="151" spans="1:42" s="57" customFormat="1">
      <c r="A151" s="51">
        <v>97</v>
      </c>
      <c r="B151" s="51" t="s">
        <v>8</v>
      </c>
      <c r="C151" s="61" t="s">
        <v>176</v>
      </c>
      <c r="D151" s="62" t="s">
        <v>0</v>
      </c>
      <c r="E151" s="62">
        <v>2</v>
      </c>
      <c r="F151" s="46"/>
      <c r="G151" s="48">
        <f t="shared" ref="G151" si="19">E151*F151</f>
        <v>0</v>
      </c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</row>
    <row r="152" spans="1:42" s="57" customFormat="1">
      <c r="A152" s="51">
        <v>98</v>
      </c>
      <c r="B152" s="51" t="s">
        <v>8</v>
      </c>
      <c r="C152" s="61" t="s">
        <v>177</v>
      </c>
      <c r="D152" s="62" t="s">
        <v>0</v>
      </c>
      <c r="E152" s="62">
        <v>6</v>
      </c>
      <c r="F152" s="46"/>
      <c r="G152" s="48">
        <f t="shared" ref="G152" si="20">E152*F152</f>
        <v>0</v>
      </c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</row>
    <row r="153" spans="1:42" s="57" customFormat="1">
      <c r="A153" s="51">
        <v>99</v>
      </c>
      <c r="B153" s="51" t="s">
        <v>8</v>
      </c>
      <c r="C153" s="61" t="s">
        <v>178</v>
      </c>
      <c r="D153" s="62" t="s">
        <v>0</v>
      </c>
      <c r="E153" s="62">
        <v>13</v>
      </c>
      <c r="F153" s="46"/>
      <c r="G153" s="48">
        <f t="shared" ref="G153" si="21">E153*F153</f>
        <v>0</v>
      </c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</row>
    <row r="154" spans="1:42" s="57" customFormat="1">
      <c r="A154" s="51">
        <v>100</v>
      </c>
      <c r="B154" s="51" t="s">
        <v>8</v>
      </c>
      <c r="C154" s="61" t="s">
        <v>179</v>
      </c>
      <c r="D154" s="62" t="s">
        <v>0</v>
      </c>
      <c r="E154" s="62">
        <v>10</v>
      </c>
      <c r="F154" s="46"/>
      <c r="G154" s="48">
        <f t="shared" ref="G154" si="22">E154*F154</f>
        <v>0</v>
      </c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</row>
    <row r="155" spans="1:42" s="57" customFormat="1">
      <c r="A155" s="51">
        <v>101</v>
      </c>
      <c r="B155" s="51" t="s">
        <v>8</v>
      </c>
      <c r="C155" s="61" t="s">
        <v>180</v>
      </c>
      <c r="D155" s="62" t="s">
        <v>0</v>
      </c>
      <c r="E155" s="62">
        <v>1</v>
      </c>
      <c r="F155" s="46"/>
      <c r="G155" s="48">
        <f t="shared" ref="G155" si="23">E155*F155</f>
        <v>0</v>
      </c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</row>
    <row r="156" spans="1:42" s="57" customFormat="1">
      <c r="A156" s="51">
        <v>102</v>
      </c>
      <c r="B156" s="51" t="s">
        <v>8</v>
      </c>
      <c r="C156" s="61" t="s">
        <v>181</v>
      </c>
      <c r="D156" s="62" t="s">
        <v>0</v>
      </c>
      <c r="E156" s="62">
        <v>2</v>
      </c>
      <c r="F156" s="46"/>
      <c r="G156" s="48">
        <f t="shared" ref="G156" si="24">E156*F156</f>
        <v>0</v>
      </c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</row>
    <row r="157" spans="1:42" s="57" customFormat="1">
      <c r="A157" s="51">
        <v>103</v>
      </c>
      <c r="B157" s="51" t="s">
        <v>8</v>
      </c>
      <c r="C157" s="61" t="s">
        <v>182</v>
      </c>
      <c r="D157" s="62" t="s">
        <v>0</v>
      </c>
      <c r="E157" s="62">
        <v>1</v>
      </c>
      <c r="F157" s="46"/>
      <c r="G157" s="48">
        <f t="shared" ref="G157" si="25">E157*F157</f>
        <v>0</v>
      </c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</row>
    <row r="158" spans="1:42" s="57" customFormat="1" ht="24">
      <c r="A158" s="51">
        <v>104</v>
      </c>
      <c r="B158" s="51" t="s">
        <v>8</v>
      </c>
      <c r="C158" s="52" t="s">
        <v>101</v>
      </c>
      <c r="D158" s="51" t="s">
        <v>20</v>
      </c>
      <c r="E158" s="51">
        <v>20</v>
      </c>
      <c r="F158" s="46"/>
      <c r="G158" s="48">
        <f t="shared" ref="G158" si="26">E158*F158</f>
        <v>0</v>
      </c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</row>
    <row r="159" spans="1:42" s="50" customFormat="1">
      <c r="A159" s="51">
        <v>105</v>
      </c>
      <c r="B159" s="51" t="s">
        <v>12</v>
      </c>
      <c r="C159" s="47" t="s">
        <v>78</v>
      </c>
      <c r="D159" s="51" t="s">
        <v>20</v>
      </c>
      <c r="E159" s="51">
        <v>12</v>
      </c>
      <c r="F159" s="46"/>
      <c r="G159" s="48">
        <f>E159*F159</f>
        <v>0</v>
      </c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</row>
    <row r="160" spans="1:42" s="57" customFormat="1">
      <c r="A160" s="51"/>
      <c r="B160" s="51"/>
      <c r="C160" s="131" t="s">
        <v>22</v>
      </c>
      <c r="D160" s="132"/>
      <c r="E160" s="132"/>
      <c r="F160" s="133"/>
      <c r="G160" s="49">
        <f>SUM(G92:G159)</f>
        <v>0</v>
      </c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</row>
    <row r="161" spans="1:42" s="57" customFormat="1">
      <c r="A161" s="6"/>
      <c r="B161" s="11" t="s">
        <v>108</v>
      </c>
      <c r="C161" s="11"/>
      <c r="D161" s="6"/>
      <c r="E161" s="6"/>
      <c r="F161" s="10"/>
      <c r="G161" s="31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</row>
    <row r="162" spans="1:42" s="57" customFormat="1" ht="36">
      <c r="A162" s="51">
        <v>106</v>
      </c>
      <c r="B162" s="51" t="s">
        <v>8</v>
      </c>
      <c r="C162" s="52" t="s">
        <v>146</v>
      </c>
      <c r="D162" s="51" t="s">
        <v>0</v>
      </c>
      <c r="E162" s="51">
        <v>67</v>
      </c>
      <c r="F162" s="59"/>
      <c r="G162" s="48">
        <f>E162*F162</f>
        <v>0</v>
      </c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</row>
    <row r="163" spans="1:42" s="50" customFormat="1">
      <c r="A163" s="51"/>
      <c r="B163" s="51"/>
      <c r="C163" s="131" t="s">
        <v>85</v>
      </c>
      <c r="D163" s="132"/>
      <c r="E163" s="132"/>
      <c r="F163" s="133"/>
      <c r="G163" s="49">
        <f>SUM(G162:G162)</f>
        <v>0</v>
      </c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</row>
    <row r="164" spans="1:42" s="57" customFormat="1">
      <c r="A164" s="6"/>
      <c r="B164" s="11" t="s">
        <v>140</v>
      </c>
      <c r="C164" s="11"/>
      <c r="D164" s="6"/>
      <c r="E164" s="6"/>
      <c r="F164" s="10"/>
      <c r="G164" s="31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</row>
    <row r="165" spans="1:42" s="57" customFormat="1" ht="13.5">
      <c r="A165" s="51">
        <v>107</v>
      </c>
      <c r="B165" s="51">
        <v>185804312</v>
      </c>
      <c r="C165" s="47" t="s">
        <v>145</v>
      </c>
      <c r="D165" s="51" t="s">
        <v>23</v>
      </c>
      <c r="E165" s="51">
        <v>2.5</v>
      </c>
      <c r="F165" s="46"/>
      <c r="G165" s="48">
        <f t="shared" ref="G165:G166" si="27">E165*F165</f>
        <v>0</v>
      </c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</row>
    <row r="166" spans="1:42" s="57" customFormat="1" ht="13.5">
      <c r="A166" s="51">
        <v>108</v>
      </c>
      <c r="B166" s="51" t="s">
        <v>141</v>
      </c>
      <c r="C166" s="47" t="s">
        <v>142</v>
      </c>
      <c r="D166" s="51" t="s">
        <v>23</v>
      </c>
      <c r="E166" s="51">
        <v>2.5</v>
      </c>
      <c r="F166" s="46"/>
      <c r="G166" s="48">
        <f t="shared" si="27"/>
        <v>0</v>
      </c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</row>
    <row r="167" spans="1:42" s="57" customFormat="1">
      <c r="A167" s="51">
        <v>109</v>
      </c>
      <c r="B167" s="71" t="s">
        <v>12</v>
      </c>
      <c r="C167" s="74" t="s">
        <v>200</v>
      </c>
      <c r="D167" s="71" t="s">
        <v>0</v>
      </c>
      <c r="E167" s="71">
        <f>79*44</f>
        <v>3476</v>
      </c>
      <c r="F167" s="93"/>
      <c r="G167" s="48">
        <f>E167*F167</f>
        <v>0</v>
      </c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</row>
    <row r="168" spans="1:42" s="57" customFormat="1">
      <c r="A168" s="51">
        <v>110</v>
      </c>
      <c r="B168" s="71" t="s">
        <v>12</v>
      </c>
      <c r="C168" s="74" t="s">
        <v>143</v>
      </c>
      <c r="D168" s="71" t="s">
        <v>0</v>
      </c>
      <c r="E168" s="71">
        <f>E167</f>
        <v>3476</v>
      </c>
      <c r="F168" s="93"/>
      <c r="G168" s="48">
        <f>E168*F168</f>
        <v>0</v>
      </c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</row>
    <row r="169" spans="1:42" s="57" customFormat="1">
      <c r="A169" s="71"/>
      <c r="B169" s="71"/>
      <c r="C169" s="142" t="s">
        <v>144</v>
      </c>
      <c r="D169" s="143"/>
      <c r="E169" s="143"/>
      <c r="F169" s="144"/>
      <c r="G169" s="94">
        <f>SUM(G165:G168)</f>
        <v>0</v>
      </c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</row>
    <row r="170" spans="1:42" s="57" customFormat="1">
      <c r="A170" s="6"/>
      <c r="B170" s="11" t="s">
        <v>183</v>
      </c>
      <c r="C170" s="11"/>
      <c r="D170" s="6"/>
      <c r="E170" s="6"/>
      <c r="F170" s="10"/>
      <c r="G170" s="31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</row>
    <row r="171" spans="1:42" s="57" customFormat="1" ht="24">
      <c r="A171" s="51">
        <v>111</v>
      </c>
      <c r="B171" s="51" t="s">
        <v>8</v>
      </c>
      <c r="C171" s="63" t="s">
        <v>75</v>
      </c>
      <c r="D171" s="51" t="s">
        <v>41</v>
      </c>
      <c r="E171" s="51">
        <v>1583</v>
      </c>
      <c r="F171" s="46"/>
      <c r="G171" s="48">
        <f t="shared" ref="G171" si="28">E171*F171</f>
        <v>0</v>
      </c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</row>
    <row r="172" spans="1:42" s="50" customFormat="1" ht="14.25" customHeight="1">
      <c r="A172" s="51"/>
      <c r="B172" s="51"/>
      <c r="C172" s="72" t="s">
        <v>84</v>
      </c>
      <c r="D172" s="145" t="s">
        <v>25</v>
      </c>
      <c r="E172" s="146"/>
      <c r="F172" s="73">
        <f>F171</f>
        <v>0</v>
      </c>
      <c r="G172" s="48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</row>
    <row r="173" spans="1:42" s="50" customFormat="1" ht="13.5">
      <c r="A173" s="51">
        <v>112</v>
      </c>
      <c r="B173" s="51" t="s">
        <v>12</v>
      </c>
      <c r="C173" s="61" t="s">
        <v>43</v>
      </c>
      <c r="D173" s="51" t="s">
        <v>41</v>
      </c>
      <c r="E173" s="51">
        <f>E171</f>
        <v>1583</v>
      </c>
      <c r="F173" s="46"/>
      <c r="G173" s="48">
        <f t="shared" ref="G173:G177" si="29">E173*F173</f>
        <v>0</v>
      </c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</row>
    <row r="174" spans="1:42" s="57" customFormat="1" ht="13.5">
      <c r="A174" s="51">
        <v>113</v>
      </c>
      <c r="B174" s="51" t="s">
        <v>12</v>
      </c>
      <c r="C174" s="61" t="s">
        <v>201</v>
      </c>
      <c r="D174" s="51" t="s">
        <v>41</v>
      </c>
      <c r="E174" s="51">
        <f>E171</f>
        <v>1583</v>
      </c>
      <c r="F174" s="46"/>
      <c r="G174" s="48">
        <f t="shared" si="29"/>
        <v>0</v>
      </c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</row>
    <row r="175" spans="1:42" s="57" customFormat="1" ht="13.5">
      <c r="A175" s="51">
        <v>114</v>
      </c>
      <c r="B175" s="51" t="s">
        <v>12</v>
      </c>
      <c r="C175" s="61" t="s">
        <v>44</v>
      </c>
      <c r="D175" s="51" t="s">
        <v>41</v>
      </c>
      <c r="E175" s="51">
        <f>E171</f>
        <v>1583</v>
      </c>
      <c r="F175" s="46"/>
      <c r="G175" s="48">
        <f t="shared" si="29"/>
        <v>0</v>
      </c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</row>
    <row r="176" spans="1:42" s="57" customFormat="1" ht="13.5">
      <c r="A176" s="51">
        <v>115</v>
      </c>
      <c r="B176" s="51" t="s">
        <v>16</v>
      </c>
      <c r="C176" s="47" t="s">
        <v>39</v>
      </c>
      <c r="D176" s="51" t="s">
        <v>41</v>
      </c>
      <c r="E176" s="51">
        <f>E171</f>
        <v>1583</v>
      </c>
      <c r="F176" s="46"/>
      <c r="G176" s="48">
        <f t="shared" si="29"/>
        <v>0</v>
      </c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</row>
    <row r="177" spans="1:42" s="57" customFormat="1" ht="13.5">
      <c r="A177" s="51">
        <v>116</v>
      </c>
      <c r="B177" s="51" t="s">
        <v>18</v>
      </c>
      <c r="C177" s="47" t="s">
        <v>17</v>
      </c>
      <c r="D177" s="51" t="s">
        <v>41</v>
      </c>
      <c r="E177" s="51">
        <f>E171</f>
        <v>1583</v>
      </c>
      <c r="F177" s="46"/>
      <c r="G177" s="48">
        <f t="shared" si="29"/>
        <v>0</v>
      </c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</row>
    <row r="178" spans="1:42">
      <c r="A178" s="51"/>
      <c r="B178" s="51"/>
      <c r="C178" s="72" t="s">
        <v>42</v>
      </c>
      <c r="D178" s="145" t="s">
        <v>25</v>
      </c>
      <c r="E178" s="146"/>
      <c r="F178" s="73">
        <f>(G173+G174+G175+G176+G177)/E173</f>
        <v>0</v>
      </c>
      <c r="G178" s="48"/>
    </row>
    <row r="179" spans="1:42" s="57" customFormat="1">
      <c r="A179" s="51"/>
      <c r="B179" s="51"/>
      <c r="C179" s="131" t="s">
        <v>59</v>
      </c>
      <c r="D179" s="132"/>
      <c r="E179" s="132"/>
      <c r="F179" s="133"/>
      <c r="G179" s="49">
        <f>SUM(G171:G178)</f>
        <v>0</v>
      </c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</row>
    <row r="180" spans="1:42" s="57" customFormat="1">
      <c r="A180" s="6"/>
      <c r="B180" s="11" t="s">
        <v>45</v>
      </c>
      <c r="C180" s="11"/>
      <c r="D180" s="6"/>
      <c r="E180" s="6"/>
      <c r="F180" s="10"/>
      <c r="G180" s="31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</row>
    <row r="181" spans="1:42" s="57" customFormat="1" ht="180">
      <c r="A181" s="70">
        <v>117</v>
      </c>
      <c r="B181" s="51" t="s">
        <v>8</v>
      </c>
      <c r="C181" s="52" t="s">
        <v>202</v>
      </c>
      <c r="D181" s="51" t="s">
        <v>0</v>
      </c>
      <c r="E181" s="51">
        <v>67</v>
      </c>
      <c r="F181" s="46"/>
      <c r="G181" s="48">
        <f t="shared" ref="G181" si="30">E181*F181</f>
        <v>0</v>
      </c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</row>
    <row r="182" spans="1:42" s="57" customFormat="1">
      <c r="A182" s="51"/>
      <c r="B182" s="51"/>
      <c r="C182" s="131" t="s">
        <v>46</v>
      </c>
      <c r="D182" s="132"/>
      <c r="E182" s="132"/>
      <c r="F182" s="133"/>
      <c r="G182" s="49">
        <f>SUM(G181:G181)</f>
        <v>0</v>
      </c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</row>
    <row r="183" spans="1:42" s="57" customFormat="1">
      <c r="A183" s="6"/>
      <c r="B183" s="11" t="s">
        <v>98</v>
      </c>
      <c r="C183" s="11"/>
      <c r="D183" s="6"/>
      <c r="E183" s="10"/>
      <c r="F183" s="10"/>
      <c r="G183" s="42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</row>
    <row r="184" spans="1:42" s="57" customFormat="1">
      <c r="A184" s="51">
        <v>118</v>
      </c>
      <c r="B184" s="51" t="s">
        <v>8</v>
      </c>
      <c r="C184" s="78" t="s">
        <v>88</v>
      </c>
      <c r="D184" s="51" t="s">
        <v>0</v>
      </c>
      <c r="E184" s="69">
        <v>8</v>
      </c>
      <c r="F184" s="79"/>
      <c r="G184" s="48">
        <f t="shared" ref="G184" si="31">E184*F184</f>
        <v>0</v>
      </c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</row>
    <row r="185" spans="1:42" s="57" customFormat="1">
      <c r="A185" s="51"/>
      <c r="B185" s="51"/>
      <c r="C185" s="131" t="s">
        <v>99</v>
      </c>
      <c r="D185" s="132"/>
      <c r="E185" s="132"/>
      <c r="F185" s="133"/>
      <c r="G185" s="49">
        <f>SUM(G184)</f>
        <v>0</v>
      </c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</row>
    <row r="186" spans="1:42" s="57" customFormat="1">
      <c r="A186" s="134" t="s">
        <v>147</v>
      </c>
      <c r="B186" s="135"/>
      <c r="C186" s="135"/>
      <c r="D186" s="135"/>
      <c r="E186" s="135"/>
      <c r="F186" s="135"/>
      <c r="G186" s="13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</row>
    <row r="187" spans="1:42" s="57" customFormat="1">
      <c r="A187" s="134" t="s">
        <v>70</v>
      </c>
      <c r="B187" s="135"/>
      <c r="C187" s="135"/>
      <c r="D187" s="135"/>
      <c r="E187" s="135"/>
      <c r="F187" s="135"/>
      <c r="G187" s="13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</row>
    <row r="188" spans="1:42" s="57" customFormat="1" ht="12.6" customHeight="1">
      <c r="A188" s="13"/>
      <c r="B188" s="125" t="s">
        <v>9</v>
      </c>
      <c r="C188" s="126"/>
      <c r="D188" s="126"/>
      <c r="E188" s="126"/>
      <c r="F188" s="127"/>
      <c r="G188" s="43">
        <f>G185+G182+G179+G169+G163+G160+G89+G84+G73</f>
        <v>0</v>
      </c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</row>
    <row r="189" spans="1:42" s="57" customFormat="1">
      <c r="A189" s="14"/>
      <c r="B189" s="128" t="s">
        <v>13</v>
      </c>
      <c r="C189" s="129"/>
      <c r="D189" s="129"/>
      <c r="E189" s="129"/>
      <c r="F189" s="130"/>
      <c r="G189" s="44">
        <f>G188*0.21</f>
        <v>0</v>
      </c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</row>
    <row r="190" spans="1:42" s="57" customFormat="1">
      <c r="A190" s="14"/>
      <c r="B190" s="119" t="s">
        <v>10</v>
      </c>
      <c r="C190" s="120"/>
      <c r="D190" s="120"/>
      <c r="E190" s="120"/>
      <c r="F190" s="121"/>
      <c r="G190" s="45">
        <f>SUM(G188:G189)</f>
        <v>0</v>
      </c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</row>
    <row r="191" spans="1:42" s="56" customFormat="1">
      <c r="A191" s="70"/>
      <c r="B191" s="77"/>
      <c r="C191" s="77"/>
      <c r="D191" s="77"/>
      <c r="E191" s="77"/>
      <c r="F191" s="77"/>
      <c r="G191" s="83"/>
    </row>
    <row r="192" spans="1:42" s="57" customFormat="1">
      <c r="A192" s="122" t="s">
        <v>69</v>
      </c>
      <c r="B192" s="123"/>
      <c r="C192" s="123"/>
      <c r="D192" s="123"/>
      <c r="E192" s="123"/>
      <c r="F192" s="123"/>
      <c r="G192" s="124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</row>
    <row r="193" spans="1:42" s="57" customFormat="1">
      <c r="A193" s="2" t="s">
        <v>1</v>
      </c>
      <c r="B193" s="2" t="s">
        <v>2</v>
      </c>
      <c r="C193" s="3" t="s">
        <v>3</v>
      </c>
      <c r="D193" s="2" t="s">
        <v>4</v>
      </c>
      <c r="E193" s="2" t="s">
        <v>5</v>
      </c>
      <c r="F193" s="28" t="s">
        <v>6</v>
      </c>
      <c r="G193" s="28" t="s">
        <v>7</v>
      </c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</row>
    <row r="194" spans="1:42" s="57" customFormat="1">
      <c r="A194" s="6"/>
      <c r="B194" s="11" t="s">
        <v>81</v>
      </c>
      <c r="C194" s="11"/>
      <c r="D194" s="6"/>
      <c r="E194" s="6"/>
      <c r="F194" s="10"/>
      <c r="G194" s="31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</row>
    <row r="195" spans="1:42" s="57" customFormat="1" ht="13.5">
      <c r="A195" s="51">
        <v>119</v>
      </c>
      <c r="B195" s="51">
        <v>981513116</v>
      </c>
      <c r="C195" s="47" t="s">
        <v>184</v>
      </c>
      <c r="D195" s="51" t="s">
        <v>23</v>
      </c>
      <c r="E195" s="51">
        <v>44</v>
      </c>
      <c r="F195" s="46"/>
      <c r="G195" s="48">
        <f t="shared" ref="G195:G201" si="32">E195*F195</f>
        <v>0</v>
      </c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</row>
    <row r="196" spans="1:42" s="57" customFormat="1" ht="13.5">
      <c r="A196" s="51">
        <v>120</v>
      </c>
      <c r="B196" s="51" t="s">
        <v>127</v>
      </c>
      <c r="C196" s="61" t="s">
        <v>128</v>
      </c>
      <c r="D196" s="62" t="s">
        <v>15</v>
      </c>
      <c r="E196" s="51">
        <v>220</v>
      </c>
      <c r="F196" s="46"/>
      <c r="G196" s="48">
        <f t="shared" si="32"/>
        <v>0</v>
      </c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</row>
    <row r="197" spans="1:42" s="57" customFormat="1" ht="13.5">
      <c r="A197" s="51">
        <v>121</v>
      </c>
      <c r="B197" s="51">
        <v>961043111</v>
      </c>
      <c r="C197" s="47" t="s">
        <v>185</v>
      </c>
      <c r="D197" s="51" t="s">
        <v>23</v>
      </c>
      <c r="E197" s="51">
        <v>6.15</v>
      </c>
      <c r="F197" s="46"/>
      <c r="G197" s="48">
        <f t="shared" si="32"/>
        <v>0</v>
      </c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</row>
    <row r="198" spans="1:42" s="57" customFormat="1" ht="13.5">
      <c r="A198" s="51">
        <v>122</v>
      </c>
      <c r="B198" s="51">
        <v>962042321</v>
      </c>
      <c r="C198" s="47" t="s">
        <v>186</v>
      </c>
      <c r="D198" s="51" t="s">
        <v>23</v>
      </c>
      <c r="E198" s="51">
        <v>4</v>
      </c>
      <c r="F198" s="46"/>
      <c r="G198" s="48">
        <f t="shared" si="32"/>
        <v>0</v>
      </c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</row>
    <row r="199" spans="1:42" s="57" customFormat="1">
      <c r="A199" s="51">
        <v>123</v>
      </c>
      <c r="B199" s="51">
        <v>997321611</v>
      </c>
      <c r="C199" s="47" t="s">
        <v>187</v>
      </c>
      <c r="D199" s="51" t="s">
        <v>58</v>
      </c>
      <c r="E199" s="51">
        <f>(E195+E197+E198+33)*2.2</f>
        <v>191.73000000000002</v>
      </c>
      <c r="F199" s="46"/>
      <c r="G199" s="48">
        <f t="shared" si="32"/>
        <v>0</v>
      </c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</row>
    <row r="200" spans="1:42" s="57" customFormat="1">
      <c r="A200" s="51">
        <v>124</v>
      </c>
      <c r="B200" s="51">
        <v>997013501</v>
      </c>
      <c r="C200" s="47" t="s">
        <v>188</v>
      </c>
      <c r="D200" s="51" t="s">
        <v>58</v>
      </c>
      <c r="E200" s="51">
        <f>E199</f>
        <v>191.73000000000002</v>
      </c>
      <c r="F200" s="46"/>
      <c r="G200" s="48">
        <f t="shared" si="32"/>
        <v>0</v>
      </c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</row>
    <row r="201" spans="1:42" s="57" customFormat="1">
      <c r="A201" s="51">
        <v>125</v>
      </c>
      <c r="B201" s="51" t="s">
        <v>105</v>
      </c>
      <c r="C201" s="61" t="s">
        <v>106</v>
      </c>
      <c r="D201" s="51" t="s">
        <v>58</v>
      </c>
      <c r="E201" s="51">
        <f>E200*25</f>
        <v>4793.25</v>
      </c>
      <c r="F201" s="46"/>
      <c r="G201" s="48">
        <f t="shared" si="32"/>
        <v>0</v>
      </c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</row>
    <row r="202" spans="1:42" s="57" customFormat="1">
      <c r="A202" s="51">
        <v>126</v>
      </c>
      <c r="B202" s="51" t="s">
        <v>89</v>
      </c>
      <c r="C202" s="61" t="s">
        <v>90</v>
      </c>
      <c r="D202" s="51" t="s">
        <v>58</v>
      </c>
      <c r="E202" s="51">
        <f>E200</f>
        <v>191.73000000000002</v>
      </c>
      <c r="F202" s="46"/>
      <c r="G202" s="48">
        <f t="shared" ref="G202:G205" si="33">E202*F202</f>
        <v>0</v>
      </c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</row>
    <row r="203" spans="1:42" s="57" customFormat="1" ht="13.5">
      <c r="A203" s="51">
        <v>127</v>
      </c>
      <c r="B203" s="51" t="s">
        <v>12</v>
      </c>
      <c r="C203" s="61" t="s">
        <v>107</v>
      </c>
      <c r="D203" s="51" t="s">
        <v>23</v>
      </c>
      <c r="E203" s="51">
        <f>77+ 6.2</f>
        <v>83.2</v>
      </c>
      <c r="F203" s="46"/>
      <c r="G203" s="48">
        <f t="shared" si="33"/>
        <v>0</v>
      </c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</row>
    <row r="204" spans="1:42" s="57" customFormat="1" ht="13.5">
      <c r="A204" s="51">
        <v>128</v>
      </c>
      <c r="B204" s="51" t="s">
        <v>12</v>
      </c>
      <c r="C204" s="61" t="s">
        <v>130</v>
      </c>
      <c r="D204" s="51" t="s">
        <v>23</v>
      </c>
      <c r="E204" s="51">
        <f>80+7</f>
        <v>87</v>
      </c>
      <c r="F204" s="46"/>
      <c r="G204" s="48">
        <f t="shared" si="33"/>
        <v>0</v>
      </c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</row>
    <row r="205" spans="1:42" s="57" customFormat="1" ht="24">
      <c r="A205" s="51">
        <v>129</v>
      </c>
      <c r="B205" s="51" t="s">
        <v>12</v>
      </c>
      <c r="C205" s="63" t="s">
        <v>129</v>
      </c>
      <c r="D205" s="51" t="s">
        <v>23</v>
      </c>
      <c r="E205" s="51">
        <v>23</v>
      </c>
      <c r="F205" s="46"/>
      <c r="G205" s="48">
        <f t="shared" si="33"/>
        <v>0</v>
      </c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</row>
    <row r="206" spans="1:42" s="50" customFormat="1">
      <c r="A206" s="51"/>
      <c r="B206" s="51"/>
      <c r="C206" s="131" t="s">
        <v>82</v>
      </c>
      <c r="D206" s="132"/>
      <c r="E206" s="132"/>
      <c r="F206" s="133"/>
      <c r="G206" s="49">
        <f>SUM(G195:G205)</f>
        <v>0</v>
      </c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</row>
    <row r="207" spans="1:42">
      <c r="A207" s="86" t="s">
        <v>126</v>
      </c>
      <c r="B207" s="81"/>
      <c r="C207" s="81"/>
      <c r="D207" s="81"/>
      <c r="E207" s="81"/>
      <c r="F207" s="81"/>
      <c r="G207" s="82"/>
    </row>
    <row r="208" spans="1:42">
      <c r="A208" s="80" t="s">
        <v>70</v>
      </c>
      <c r="B208" s="81"/>
      <c r="C208" s="81"/>
      <c r="D208" s="81"/>
      <c r="E208" s="81"/>
      <c r="F208" s="81"/>
      <c r="G208" s="82"/>
    </row>
    <row r="209" spans="1:42" s="57" customFormat="1" ht="12.6" customHeight="1">
      <c r="A209" s="13"/>
      <c r="B209" s="125" t="s">
        <v>9</v>
      </c>
      <c r="C209" s="126"/>
      <c r="D209" s="126"/>
      <c r="E209" s="126"/>
      <c r="F209" s="127"/>
      <c r="G209" s="43">
        <f>G206</f>
        <v>0</v>
      </c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</row>
    <row r="210" spans="1:42" s="57" customFormat="1">
      <c r="A210" s="14"/>
      <c r="B210" s="128" t="s">
        <v>13</v>
      </c>
      <c r="C210" s="129"/>
      <c r="D210" s="129"/>
      <c r="E210" s="129"/>
      <c r="F210" s="130"/>
      <c r="G210" s="44">
        <f>G209*0.21</f>
        <v>0</v>
      </c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</row>
    <row r="211" spans="1:42" s="57" customFormat="1">
      <c r="A211" s="14"/>
      <c r="B211" s="119" t="s">
        <v>10</v>
      </c>
      <c r="C211" s="120"/>
      <c r="D211" s="120"/>
      <c r="E211" s="120"/>
      <c r="F211" s="121"/>
      <c r="G211" s="45">
        <f>SUM(G209:G210)</f>
        <v>0</v>
      </c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</row>
    <row r="212" spans="1:42" ht="33" customHeight="1">
      <c r="A212" s="141" t="s">
        <v>192</v>
      </c>
      <c r="B212" s="141"/>
      <c r="C212" s="141"/>
      <c r="D212" s="141"/>
      <c r="E212" s="141"/>
      <c r="F212" s="141"/>
      <c r="G212" s="141"/>
    </row>
    <row r="219" spans="1:42">
      <c r="C219" s="50"/>
    </row>
    <row r="221" spans="1:42">
      <c r="C221" s="50"/>
    </row>
    <row r="222" spans="1:42">
      <c r="C222" s="50"/>
    </row>
  </sheetData>
  <sortState ref="C374:G377">
    <sortCondition ref="C374"/>
  </sortState>
  <mergeCells count="61">
    <mergeCell ref="C73:F73"/>
    <mergeCell ref="A141:G141"/>
    <mergeCell ref="A212:G212"/>
    <mergeCell ref="C169:F169"/>
    <mergeCell ref="D14:E14"/>
    <mergeCell ref="D13:E13"/>
    <mergeCell ref="D178:E178"/>
    <mergeCell ref="D172:E172"/>
    <mergeCell ref="D31:E31"/>
    <mergeCell ref="D28:E28"/>
    <mergeCell ref="D33:E33"/>
    <mergeCell ref="D34:E34"/>
    <mergeCell ref="D35:E35"/>
    <mergeCell ref="C84:F84"/>
    <mergeCell ref="D30:E30"/>
    <mergeCell ref="D29:E29"/>
    <mergeCell ref="D16:E16"/>
    <mergeCell ref="C179:F179"/>
    <mergeCell ref="D19:E19"/>
    <mergeCell ref="C160:F160"/>
    <mergeCell ref="A26:C26"/>
    <mergeCell ref="D26:E26"/>
    <mergeCell ref="C163:F163"/>
    <mergeCell ref="C89:F89"/>
    <mergeCell ref="D27:E27"/>
    <mergeCell ref="A30:C30"/>
    <mergeCell ref="A40:G40"/>
    <mergeCell ref="D32:E32"/>
    <mergeCell ref="D36:E36"/>
    <mergeCell ref="D20:E20"/>
    <mergeCell ref="A19:C19"/>
    <mergeCell ref="A91:G91"/>
    <mergeCell ref="A124:G124"/>
    <mergeCell ref="C182:F182"/>
    <mergeCell ref="A186:G186"/>
    <mergeCell ref="C185:F185"/>
    <mergeCell ref="B190:F190"/>
    <mergeCell ref="B188:F188"/>
    <mergeCell ref="B189:F189"/>
    <mergeCell ref="A187:G187"/>
    <mergeCell ref="B211:F211"/>
    <mergeCell ref="A192:G192"/>
    <mergeCell ref="B209:F209"/>
    <mergeCell ref="B210:F210"/>
    <mergeCell ref="C206:F206"/>
    <mergeCell ref="A1:G1"/>
    <mergeCell ref="D22:E22"/>
    <mergeCell ref="D23:E23"/>
    <mergeCell ref="D21:E21"/>
    <mergeCell ref="A3:E3"/>
    <mergeCell ref="A5:C5"/>
    <mergeCell ref="D5:E5"/>
    <mergeCell ref="A4:C4"/>
    <mergeCell ref="D4:E4"/>
    <mergeCell ref="A18:E18"/>
    <mergeCell ref="A11:C11"/>
    <mergeCell ref="D11:E11"/>
    <mergeCell ref="D7:E7"/>
    <mergeCell ref="D8:E8"/>
    <mergeCell ref="D12:E12"/>
    <mergeCell ref="D15:E15"/>
  </mergeCells>
  <phoneticPr fontId="4" type="noConversion"/>
  <pageMargins left="0.25" right="0.25" top="0.75" bottom="0.75" header="0.3" footer="0.3"/>
  <pageSetup paperSize="9" scale="77" fitToHeight="0" orientation="landscape" r:id="rId1"/>
  <headerFooter>
    <oddFooter>&amp;R&amp;"Arial,Obyčejné"&amp;8&amp;P/&amp;N</oddFooter>
  </headerFooter>
  <rowBreaks count="5" manualBreakCount="5">
    <brk id="39" max="6" man="1"/>
    <brk id="73" max="6" man="1"/>
    <brk id="107" max="6" man="1"/>
    <brk id="140" max="6" man="1"/>
    <brk id="1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Ing. Radka Koulová</cp:lastModifiedBy>
  <cp:lastPrinted>2021-10-10T15:00:07Z</cp:lastPrinted>
  <dcterms:created xsi:type="dcterms:W3CDTF">2012-10-19T16:14:20Z</dcterms:created>
  <dcterms:modified xsi:type="dcterms:W3CDTF">2021-10-11T09:37:30Z</dcterms:modified>
</cp:coreProperties>
</file>