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ZŠ Vedrovice - úprava WC\"/>
    </mc:Choice>
  </mc:AlternateContent>
  <xr:revisionPtr revIDLastSave="0" documentId="13_ncr:1_{958B8522-13CC-45DD-946F-1FD461023EC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19_05 Pol" sheetId="12" r:id="rId4"/>
    <sheet name="02 2019_03 Pol" sheetId="13" r:id="rId5"/>
    <sheet name="příloha č.1 -elektroinstalace" sheetId="15" r:id="rId6"/>
    <sheet name="03 2019_03 Pol" sheetId="14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2019_05 Pol'!$1:$7</definedName>
    <definedName name="_xlnm.Print_Titles" localSheetId="4">'02 2019_03 Pol'!$1:$7</definedName>
    <definedName name="_xlnm.Print_Titles" localSheetId="6">'03 2019_03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2019_05 Pol'!$A$1:$W$301</definedName>
    <definedName name="_xlnm.Print_Area" localSheetId="4">'02 2019_03 Pol'!$A$1:$W$12</definedName>
    <definedName name="_xlnm.Print_Area" localSheetId="6">'03 2019_03 Pol'!$A$1:$W$354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4" i="15" l="1"/>
  <c r="I70" i="15"/>
  <c r="I69" i="15"/>
  <c r="I68" i="15"/>
  <c r="I67" i="15"/>
  <c r="I66" i="15"/>
  <c r="I65" i="15"/>
  <c r="I64" i="15"/>
  <c r="A64" i="15"/>
  <c r="A65" i="15" s="1"/>
  <c r="A66" i="15" s="1"/>
  <c r="A67" i="15" s="1"/>
  <c r="A68" i="15" s="1"/>
  <c r="A69" i="15" s="1"/>
  <c r="A70" i="15" s="1"/>
  <c r="I63" i="15"/>
  <c r="A63" i="15"/>
  <c r="I62" i="15"/>
  <c r="I72" i="15" s="1"/>
  <c r="K51" i="15"/>
  <c r="K46" i="15"/>
  <c r="I46" i="15"/>
  <c r="I45" i="15"/>
  <c r="I44" i="15"/>
  <c r="I43" i="15"/>
  <c r="K42" i="15"/>
  <c r="I42" i="15"/>
  <c r="K41" i="15"/>
  <c r="I41" i="15"/>
  <c r="K40" i="15"/>
  <c r="I40" i="15"/>
  <c r="K39" i="15"/>
  <c r="I39" i="15"/>
  <c r="A39" i="15"/>
  <c r="A40" i="15" s="1"/>
  <c r="A41" i="15" s="1"/>
  <c r="A42" i="15" s="1"/>
  <c r="A43" i="15" s="1"/>
  <c r="A44" i="15" s="1"/>
  <c r="A45" i="15" s="1"/>
  <c r="A46" i="15" s="1"/>
  <c r="K38" i="15"/>
  <c r="K49" i="15" s="1"/>
  <c r="I38" i="15"/>
  <c r="I30" i="15"/>
  <c r="I32" i="15" s="1"/>
  <c r="K16" i="15" s="1"/>
  <c r="K22" i="15" s="1"/>
  <c r="G20" i="15"/>
  <c r="I48" i="15" l="1"/>
  <c r="G17" i="15" s="1"/>
  <c r="K52" i="15"/>
  <c r="K54" i="15" s="1"/>
  <c r="G18" i="15" s="1"/>
  <c r="G22" i="15" s="1"/>
  <c r="I74" i="15"/>
  <c r="I76" i="15" s="1"/>
  <c r="I19" i="15" s="1"/>
  <c r="I22" i="15" s="1"/>
  <c r="E25" i="15" l="1"/>
  <c r="F9" i="13" s="1"/>
  <c r="I77" i="1" l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5" i="1"/>
  <c r="H45" i="1" s="1"/>
  <c r="I45" i="1" s="1"/>
  <c r="F45" i="1"/>
  <c r="G44" i="1"/>
  <c r="F44" i="1"/>
  <c r="G41" i="1"/>
  <c r="F41" i="1"/>
  <c r="G40" i="1"/>
  <c r="F40" i="1"/>
  <c r="G353" i="14"/>
  <c r="BA324" i="14"/>
  <c r="BA66" i="14"/>
  <c r="BA40" i="14"/>
  <c r="BA29" i="14"/>
  <c r="G8" i="14"/>
  <c r="K8" i="14"/>
  <c r="O8" i="14"/>
  <c r="V8" i="14"/>
  <c r="G9" i="14"/>
  <c r="I9" i="14"/>
  <c r="I8" i="14" s="1"/>
  <c r="K9" i="14"/>
  <c r="M9" i="14"/>
  <c r="M8" i="14" s="1"/>
  <c r="O9" i="14"/>
  <c r="Q9" i="14"/>
  <c r="Q8" i="14" s="1"/>
  <c r="V9" i="14"/>
  <c r="G13" i="14"/>
  <c r="I13" i="14"/>
  <c r="I12" i="14" s="1"/>
  <c r="K13" i="14"/>
  <c r="M13" i="14"/>
  <c r="O13" i="14"/>
  <c r="Q13" i="14"/>
  <c r="Q12" i="14" s="1"/>
  <c r="V13" i="14"/>
  <c r="G16" i="14"/>
  <c r="G12" i="14" s="1"/>
  <c r="I16" i="14"/>
  <c r="K16" i="14"/>
  <c r="O16" i="14"/>
  <c r="O12" i="14" s="1"/>
  <c r="Q16" i="14"/>
  <c r="V16" i="14"/>
  <c r="V12" i="14" s="1"/>
  <c r="G22" i="14"/>
  <c r="I22" i="14"/>
  <c r="K22" i="14"/>
  <c r="M22" i="14"/>
  <c r="O22" i="14"/>
  <c r="Q22" i="14"/>
  <c r="V22" i="14"/>
  <c r="G25" i="14"/>
  <c r="M25" i="14" s="1"/>
  <c r="I25" i="14"/>
  <c r="K25" i="14"/>
  <c r="O25" i="14"/>
  <c r="Q25" i="14"/>
  <c r="V25" i="14"/>
  <c r="G28" i="14"/>
  <c r="I28" i="14"/>
  <c r="K28" i="14"/>
  <c r="M28" i="14"/>
  <c r="O28" i="14"/>
  <c r="Q28" i="14"/>
  <c r="V28" i="14"/>
  <c r="G31" i="14"/>
  <c r="M31" i="14" s="1"/>
  <c r="I31" i="14"/>
  <c r="K31" i="14"/>
  <c r="K12" i="14" s="1"/>
  <c r="O31" i="14"/>
  <c r="Q31" i="14"/>
  <c r="V31" i="14"/>
  <c r="G33" i="14"/>
  <c r="I33" i="14"/>
  <c r="K33" i="14"/>
  <c r="M33" i="14"/>
  <c r="O33" i="14"/>
  <c r="Q33" i="14"/>
  <c r="V33" i="14"/>
  <c r="G36" i="14"/>
  <c r="M36" i="14" s="1"/>
  <c r="I36" i="14"/>
  <c r="K36" i="14"/>
  <c r="O36" i="14"/>
  <c r="Q36" i="14"/>
  <c r="V36" i="14"/>
  <c r="G39" i="14"/>
  <c r="I39" i="14"/>
  <c r="K39" i="14"/>
  <c r="M39" i="14"/>
  <c r="O39" i="14"/>
  <c r="Q39" i="14"/>
  <c r="V39" i="14"/>
  <c r="G48" i="14"/>
  <c r="K48" i="14"/>
  <c r="O48" i="14"/>
  <c r="V48" i="14"/>
  <c r="G49" i="14"/>
  <c r="I49" i="14"/>
  <c r="I48" i="14" s="1"/>
  <c r="K49" i="14"/>
  <c r="M49" i="14"/>
  <c r="M48" i="14" s="1"/>
  <c r="O49" i="14"/>
  <c r="Q49" i="14"/>
  <c r="Q48" i="14" s="1"/>
  <c r="V49" i="14"/>
  <c r="G53" i="14"/>
  <c r="K53" i="14"/>
  <c r="O53" i="14"/>
  <c r="V53" i="14"/>
  <c r="G54" i="14"/>
  <c r="I54" i="14"/>
  <c r="I53" i="14" s="1"/>
  <c r="K54" i="14"/>
  <c r="M54" i="14"/>
  <c r="M53" i="14" s="1"/>
  <c r="O54" i="14"/>
  <c r="Q54" i="14"/>
  <c r="Q53" i="14" s="1"/>
  <c r="V54" i="14"/>
  <c r="G56" i="14"/>
  <c r="V56" i="14"/>
  <c r="G57" i="14"/>
  <c r="I57" i="14"/>
  <c r="I56" i="14" s="1"/>
  <c r="K57" i="14"/>
  <c r="M57" i="14"/>
  <c r="M56" i="14" s="1"/>
  <c r="O57" i="14"/>
  <c r="Q57" i="14"/>
  <c r="Q56" i="14" s="1"/>
  <c r="V57" i="14"/>
  <c r="G59" i="14"/>
  <c r="M59" i="14" s="1"/>
  <c r="I59" i="14"/>
  <c r="K59" i="14"/>
  <c r="K56" i="14" s="1"/>
  <c r="O59" i="14"/>
  <c r="O56" i="14" s="1"/>
  <c r="Q59" i="14"/>
  <c r="V59" i="14"/>
  <c r="G62" i="14"/>
  <c r="I62" i="14"/>
  <c r="K62" i="14"/>
  <c r="M62" i="14"/>
  <c r="O62" i="14"/>
  <c r="Q62" i="14"/>
  <c r="V62" i="14"/>
  <c r="G65" i="14"/>
  <c r="I65" i="14"/>
  <c r="I64" i="14" s="1"/>
  <c r="K65" i="14"/>
  <c r="M65" i="14"/>
  <c r="O65" i="14"/>
  <c r="Q65" i="14"/>
  <c r="Q64" i="14" s="1"/>
  <c r="V65" i="14"/>
  <c r="G69" i="14"/>
  <c r="G64" i="14" s="1"/>
  <c r="I69" i="14"/>
  <c r="K69" i="14"/>
  <c r="O69" i="14"/>
  <c r="O64" i="14" s="1"/>
  <c r="Q69" i="14"/>
  <c r="V69" i="14"/>
  <c r="V64" i="14" s="1"/>
  <c r="G72" i="14"/>
  <c r="I72" i="14"/>
  <c r="K72" i="14"/>
  <c r="M72" i="14"/>
  <c r="O72" i="14"/>
  <c r="Q72" i="14"/>
  <c r="V72" i="14"/>
  <c r="G80" i="14"/>
  <c r="M80" i="14" s="1"/>
  <c r="I80" i="14"/>
  <c r="K80" i="14"/>
  <c r="O80" i="14"/>
  <c r="Q80" i="14"/>
  <c r="V80" i="14"/>
  <c r="G83" i="14"/>
  <c r="I83" i="14"/>
  <c r="K83" i="14"/>
  <c r="M83" i="14"/>
  <c r="O83" i="14"/>
  <c r="Q83" i="14"/>
  <c r="V83" i="14"/>
  <c r="G86" i="14"/>
  <c r="M86" i="14" s="1"/>
  <c r="I86" i="14"/>
  <c r="K86" i="14"/>
  <c r="K64" i="14" s="1"/>
  <c r="O86" i="14"/>
  <c r="Q86" i="14"/>
  <c r="V86" i="14"/>
  <c r="G89" i="14"/>
  <c r="I89" i="14"/>
  <c r="K89" i="14"/>
  <c r="M89" i="14"/>
  <c r="O89" i="14"/>
  <c r="Q89" i="14"/>
  <c r="V89" i="14"/>
  <c r="G91" i="14"/>
  <c r="M91" i="14" s="1"/>
  <c r="I91" i="14"/>
  <c r="K91" i="14"/>
  <c r="O91" i="14"/>
  <c r="Q91" i="14"/>
  <c r="V91" i="14"/>
  <c r="Q94" i="14"/>
  <c r="G95" i="14"/>
  <c r="M95" i="14" s="1"/>
  <c r="I95" i="14"/>
  <c r="K95" i="14"/>
  <c r="K94" i="14" s="1"/>
  <c r="O95" i="14"/>
  <c r="O94" i="14" s="1"/>
  <c r="Q95" i="14"/>
  <c r="V95" i="14"/>
  <c r="V94" i="14" s="1"/>
  <c r="G98" i="14"/>
  <c r="I98" i="14"/>
  <c r="I94" i="14" s="1"/>
  <c r="K98" i="14"/>
  <c r="M98" i="14"/>
  <c r="O98" i="14"/>
  <c r="Q98" i="14"/>
  <c r="V98" i="14"/>
  <c r="G107" i="14"/>
  <c r="M107" i="14" s="1"/>
  <c r="I107" i="14"/>
  <c r="K107" i="14"/>
  <c r="O107" i="14"/>
  <c r="Q107" i="14"/>
  <c r="V107" i="14"/>
  <c r="I113" i="14"/>
  <c r="Q113" i="14"/>
  <c r="G114" i="14"/>
  <c r="G113" i="14" s="1"/>
  <c r="I114" i="14"/>
  <c r="K114" i="14"/>
  <c r="K113" i="14" s="1"/>
  <c r="O114" i="14"/>
  <c r="O113" i="14" s="1"/>
  <c r="Q114" i="14"/>
  <c r="V114" i="14"/>
  <c r="V113" i="14" s="1"/>
  <c r="G117" i="14"/>
  <c r="M117" i="14" s="1"/>
  <c r="I117" i="14"/>
  <c r="K117" i="14"/>
  <c r="K116" i="14" s="1"/>
  <c r="O117" i="14"/>
  <c r="O116" i="14" s="1"/>
  <c r="Q117" i="14"/>
  <c r="V117" i="14"/>
  <c r="V116" i="14" s="1"/>
  <c r="G119" i="14"/>
  <c r="I119" i="14"/>
  <c r="I116" i="14" s="1"/>
  <c r="K119" i="14"/>
  <c r="M119" i="14"/>
  <c r="O119" i="14"/>
  <c r="Q119" i="14"/>
  <c r="V119" i="14"/>
  <c r="G120" i="14"/>
  <c r="M120" i="14" s="1"/>
  <c r="I120" i="14"/>
  <c r="K120" i="14"/>
  <c r="O120" i="14"/>
  <c r="Q120" i="14"/>
  <c r="V120" i="14"/>
  <c r="G121" i="14"/>
  <c r="I121" i="14"/>
  <c r="K121" i="14"/>
  <c r="M121" i="14"/>
  <c r="O121" i="14"/>
  <c r="Q121" i="14"/>
  <c r="V121" i="14"/>
  <c r="G122" i="14"/>
  <c r="M122" i="14" s="1"/>
  <c r="I122" i="14"/>
  <c r="K122" i="14"/>
  <c r="O122" i="14"/>
  <c r="Q122" i="14"/>
  <c r="V122" i="14"/>
  <c r="G123" i="14"/>
  <c r="I123" i="14"/>
  <c r="K123" i="14"/>
  <c r="M123" i="14"/>
  <c r="O123" i="14"/>
  <c r="Q123" i="14"/>
  <c r="Q116" i="14" s="1"/>
  <c r="V123" i="14"/>
  <c r="G124" i="14"/>
  <c r="M124" i="14" s="1"/>
  <c r="I124" i="14"/>
  <c r="K124" i="14"/>
  <c r="O124" i="14"/>
  <c r="Q124" i="14"/>
  <c r="V124" i="14"/>
  <c r="G127" i="14"/>
  <c r="M127" i="14" s="1"/>
  <c r="I127" i="14"/>
  <c r="K127" i="14"/>
  <c r="K126" i="14" s="1"/>
  <c r="O127" i="14"/>
  <c r="O126" i="14" s="1"/>
  <c r="Q127" i="14"/>
  <c r="V127" i="14"/>
  <c r="V126" i="14" s="1"/>
  <c r="G129" i="14"/>
  <c r="I129" i="14"/>
  <c r="I126" i="14" s="1"/>
  <c r="K129" i="14"/>
  <c r="M129" i="14"/>
  <c r="O129" i="14"/>
  <c r="Q129" i="14"/>
  <c r="Q126" i="14" s="1"/>
  <c r="V129" i="14"/>
  <c r="G131" i="14"/>
  <c r="M131" i="14" s="1"/>
  <c r="I131" i="14"/>
  <c r="K131" i="14"/>
  <c r="O131" i="14"/>
  <c r="Q131" i="14"/>
  <c r="V131" i="14"/>
  <c r="G133" i="14"/>
  <c r="I133" i="14"/>
  <c r="K133" i="14"/>
  <c r="M133" i="14"/>
  <c r="O133" i="14"/>
  <c r="Q133" i="14"/>
  <c r="V133" i="14"/>
  <c r="G135" i="14"/>
  <c r="M135" i="14" s="1"/>
  <c r="I135" i="14"/>
  <c r="K135" i="14"/>
  <c r="O135" i="14"/>
  <c r="Q135" i="14"/>
  <c r="V135" i="14"/>
  <c r="G138" i="14"/>
  <c r="M138" i="14" s="1"/>
  <c r="I138" i="14"/>
  <c r="K138" i="14"/>
  <c r="K137" i="14" s="1"/>
  <c r="O138" i="14"/>
  <c r="O137" i="14" s="1"/>
  <c r="Q138" i="14"/>
  <c r="V138" i="14"/>
  <c r="V137" i="14" s="1"/>
  <c r="G141" i="14"/>
  <c r="I141" i="14"/>
  <c r="I137" i="14" s="1"/>
  <c r="K141" i="14"/>
  <c r="M141" i="14"/>
  <c r="O141" i="14"/>
  <c r="Q141" i="14"/>
  <c r="Q137" i="14" s="1"/>
  <c r="V141" i="14"/>
  <c r="G143" i="14"/>
  <c r="M143" i="14" s="1"/>
  <c r="I143" i="14"/>
  <c r="K143" i="14"/>
  <c r="O143" i="14"/>
  <c r="Q143" i="14"/>
  <c r="V143" i="14"/>
  <c r="G146" i="14"/>
  <c r="I146" i="14"/>
  <c r="K146" i="14"/>
  <c r="M146" i="14"/>
  <c r="O146" i="14"/>
  <c r="Q146" i="14"/>
  <c r="V146" i="14"/>
  <c r="G150" i="14"/>
  <c r="M150" i="14" s="1"/>
  <c r="I150" i="14"/>
  <c r="K150" i="14"/>
  <c r="O150" i="14"/>
  <c r="Q150" i="14"/>
  <c r="V150" i="14"/>
  <c r="G153" i="14"/>
  <c r="I153" i="14"/>
  <c r="K153" i="14"/>
  <c r="M153" i="14"/>
  <c r="O153" i="14"/>
  <c r="Q153" i="14"/>
  <c r="V153" i="14"/>
  <c r="G157" i="14"/>
  <c r="M157" i="14" s="1"/>
  <c r="I157" i="14"/>
  <c r="K157" i="14"/>
  <c r="O157" i="14"/>
  <c r="Q157" i="14"/>
  <c r="V157" i="14"/>
  <c r="G160" i="14"/>
  <c r="I160" i="14"/>
  <c r="K160" i="14"/>
  <c r="M160" i="14"/>
  <c r="O160" i="14"/>
  <c r="Q160" i="14"/>
  <c r="V160" i="14"/>
  <c r="G162" i="14"/>
  <c r="M162" i="14" s="1"/>
  <c r="I162" i="14"/>
  <c r="K162" i="14"/>
  <c r="O162" i="14"/>
  <c r="Q162" i="14"/>
  <c r="V162" i="14"/>
  <c r="G165" i="14"/>
  <c r="I165" i="14"/>
  <c r="K165" i="14"/>
  <c r="M165" i="14"/>
  <c r="O165" i="14"/>
  <c r="Q165" i="14"/>
  <c r="V165" i="14"/>
  <c r="G167" i="14"/>
  <c r="M167" i="14" s="1"/>
  <c r="I167" i="14"/>
  <c r="K167" i="14"/>
  <c r="O167" i="14"/>
  <c r="Q167" i="14"/>
  <c r="V167" i="14"/>
  <c r="G170" i="14"/>
  <c r="M170" i="14" s="1"/>
  <c r="I170" i="14"/>
  <c r="K170" i="14"/>
  <c r="K169" i="14" s="1"/>
  <c r="O170" i="14"/>
  <c r="O169" i="14" s="1"/>
  <c r="Q170" i="14"/>
  <c r="V170" i="14"/>
  <c r="V169" i="14" s="1"/>
  <c r="G172" i="14"/>
  <c r="I172" i="14"/>
  <c r="I169" i="14" s="1"/>
  <c r="K172" i="14"/>
  <c r="M172" i="14"/>
  <c r="O172" i="14"/>
  <c r="Q172" i="14"/>
  <c r="Q169" i="14" s="1"/>
  <c r="V172" i="14"/>
  <c r="G177" i="14"/>
  <c r="M177" i="14" s="1"/>
  <c r="I177" i="14"/>
  <c r="K177" i="14"/>
  <c r="O177" i="14"/>
  <c r="Q177" i="14"/>
  <c r="V177" i="14"/>
  <c r="G180" i="14"/>
  <c r="I180" i="14"/>
  <c r="K180" i="14"/>
  <c r="M180" i="14"/>
  <c r="O180" i="14"/>
  <c r="Q180" i="14"/>
  <c r="V180" i="14"/>
  <c r="G182" i="14"/>
  <c r="M182" i="14" s="1"/>
  <c r="I182" i="14"/>
  <c r="K182" i="14"/>
  <c r="O182" i="14"/>
  <c r="Q182" i="14"/>
  <c r="V182" i="14"/>
  <c r="G184" i="14"/>
  <c r="I184" i="14"/>
  <c r="K184" i="14"/>
  <c r="M184" i="14"/>
  <c r="O184" i="14"/>
  <c r="Q184" i="14"/>
  <c r="V184" i="14"/>
  <c r="G188" i="14"/>
  <c r="M188" i="14" s="1"/>
  <c r="I188" i="14"/>
  <c r="K188" i="14"/>
  <c r="O188" i="14"/>
  <c r="Q188" i="14"/>
  <c r="V188" i="14"/>
  <c r="G192" i="14"/>
  <c r="I192" i="14"/>
  <c r="K192" i="14"/>
  <c r="M192" i="14"/>
  <c r="O192" i="14"/>
  <c r="Q192" i="14"/>
  <c r="V192" i="14"/>
  <c r="G194" i="14"/>
  <c r="M194" i="14" s="1"/>
  <c r="I194" i="14"/>
  <c r="K194" i="14"/>
  <c r="O194" i="14"/>
  <c r="Q194" i="14"/>
  <c r="V194" i="14"/>
  <c r="G197" i="14"/>
  <c r="M197" i="14" s="1"/>
  <c r="I197" i="14"/>
  <c r="K197" i="14"/>
  <c r="K196" i="14" s="1"/>
  <c r="O197" i="14"/>
  <c r="O196" i="14" s="1"/>
  <c r="Q197" i="14"/>
  <c r="V197" i="14"/>
  <c r="V196" i="14" s="1"/>
  <c r="G198" i="14"/>
  <c r="I198" i="14"/>
  <c r="I196" i="14" s="1"/>
  <c r="K198" i="14"/>
  <c r="M198" i="14"/>
  <c r="O198" i="14"/>
  <c r="Q198" i="14"/>
  <c r="V198" i="14"/>
  <c r="G200" i="14"/>
  <c r="M200" i="14" s="1"/>
  <c r="I200" i="14"/>
  <c r="K200" i="14"/>
  <c r="O200" i="14"/>
  <c r="Q200" i="14"/>
  <c r="V200" i="14"/>
  <c r="G201" i="14"/>
  <c r="I201" i="14"/>
  <c r="K201" i="14"/>
  <c r="M201" i="14"/>
  <c r="O201" i="14"/>
  <c r="Q201" i="14"/>
  <c r="V201" i="14"/>
  <c r="G202" i="14"/>
  <c r="M202" i="14" s="1"/>
  <c r="I202" i="14"/>
  <c r="K202" i="14"/>
  <c r="O202" i="14"/>
  <c r="Q202" i="14"/>
  <c r="V202" i="14"/>
  <c r="G203" i="14"/>
  <c r="I203" i="14"/>
  <c r="K203" i="14"/>
  <c r="M203" i="14"/>
  <c r="O203" i="14"/>
  <c r="Q203" i="14"/>
  <c r="Q196" i="14" s="1"/>
  <c r="V203" i="14"/>
  <c r="G206" i="14"/>
  <c r="M206" i="14" s="1"/>
  <c r="I206" i="14"/>
  <c r="K206" i="14"/>
  <c r="O206" i="14"/>
  <c r="Q206" i="14"/>
  <c r="V206" i="14"/>
  <c r="G207" i="14"/>
  <c r="I207" i="14"/>
  <c r="K207" i="14"/>
  <c r="M207" i="14"/>
  <c r="O207" i="14"/>
  <c r="Q207" i="14"/>
  <c r="V207" i="14"/>
  <c r="G213" i="14"/>
  <c r="M213" i="14" s="1"/>
  <c r="I213" i="14"/>
  <c r="K213" i="14"/>
  <c r="O213" i="14"/>
  <c r="Q213" i="14"/>
  <c r="V213" i="14"/>
  <c r="G217" i="14"/>
  <c r="I217" i="14"/>
  <c r="K217" i="14"/>
  <c r="M217" i="14"/>
  <c r="O217" i="14"/>
  <c r="Q217" i="14"/>
  <c r="V217" i="14"/>
  <c r="G219" i="14"/>
  <c r="M219" i="14" s="1"/>
  <c r="I219" i="14"/>
  <c r="K219" i="14"/>
  <c r="O219" i="14"/>
  <c r="Q219" i="14"/>
  <c r="V219" i="14"/>
  <c r="G220" i="14"/>
  <c r="I220" i="14"/>
  <c r="K220" i="14"/>
  <c r="M220" i="14"/>
  <c r="O220" i="14"/>
  <c r="Q220" i="14"/>
  <c r="V220" i="14"/>
  <c r="G222" i="14"/>
  <c r="M222" i="14" s="1"/>
  <c r="I222" i="14"/>
  <c r="K222" i="14"/>
  <c r="O222" i="14"/>
  <c r="Q222" i="14"/>
  <c r="V222" i="14"/>
  <c r="G224" i="14"/>
  <c r="I224" i="14"/>
  <c r="K224" i="14"/>
  <c r="M224" i="14"/>
  <c r="O224" i="14"/>
  <c r="Q224" i="14"/>
  <c r="V224" i="14"/>
  <c r="G226" i="14"/>
  <c r="M226" i="14" s="1"/>
  <c r="I226" i="14"/>
  <c r="K226" i="14"/>
  <c r="O226" i="14"/>
  <c r="Q226" i="14"/>
  <c r="V226" i="14"/>
  <c r="G229" i="14"/>
  <c r="I229" i="14"/>
  <c r="K229" i="14"/>
  <c r="M229" i="14"/>
  <c r="O229" i="14"/>
  <c r="Q229" i="14"/>
  <c r="V229" i="14"/>
  <c r="G231" i="14"/>
  <c r="M231" i="14" s="1"/>
  <c r="I231" i="14"/>
  <c r="K231" i="14"/>
  <c r="O231" i="14"/>
  <c r="Q231" i="14"/>
  <c r="V231" i="14"/>
  <c r="G233" i="14"/>
  <c r="I233" i="14"/>
  <c r="K233" i="14"/>
  <c r="M233" i="14"/>
  <c r="O233" i="14"/>
  <c r="Q233" i="14"/>
  <c r="V233" i="14"/>
  <c r="G234" i="14"/>
  <c r="M234" i="14" s="1"/>
  <c r="I234" i="14"/>
  <c r="K234" i="14"/>
  <c r="O234" i="14"/>
  <c r="Q234" i="14"/>
  <c r="V234" i="14"/>
  <c r="G235" i="14"/>
  <c r="I235" i="14"/>
  <c r="K235" i="14"/>
  <c r="M235" i="14"/>
  <c r="O235" i="14"/>
  <c r="Q235" i="14"/>
  <c r="V235" i="14"/>
  <c r="G238" i="14"/>
  <c r="M238" i="14" s="1"/>
  <c r="I238" i="14"/>
  <c r="K238" i="14"/>
  <c r="O238" i="14"/>
  <c r="Q238" i="14"/>
  <c r="V238" i="14"/>
  <c r="G240" i="14"/>
  <c r="I240" i="14"/>
  <c r="K240" i="14"/>
  <c r="M240" i="14"/>
  <c r="O240" i="14"/>
  <c r="Q240" i="14"/>
  <c r="V240" i="14"/>
  <c r="G241" i="14"/>
  <c r="M241" i="14" s="1"/>
  <c r="I241" i="14"/>
  <c r="K241" i="14"/>
  <c r="O241" i="14"/>
  <c r="Q241" i="14"/>
  <c r="V241" i="14"/>
  <c r="Q243" i="14"/>
  <c r="G244" i="14"/>
  <c r="M244" i="14" s="1"/>
  <c r="I244" i="14"/>
  <c r="I243" i="14" s="1"/>
  <c r="K244" i="14"/>
  <c r="K243" i="14" s="1"/>
  <c r="O244" i="14"/>
  <c r="O243" i="14" s="1"/>
  <c r="Q244" i="14"/>
  <c r="V244" i="14"/>
  <c r="G249" i="14"/>
  <c r="I249" i="14"/>
  <c r="K249" i="14"/>
  <c r="M249" i="14"/>
  <c r="O249" i="14"/>
  <c r="Q249" i="14"/>
  <c r="V249" i="14"/>
  <c r="G254" i="14"/>
  <c r="G243" i="14" s="1"/>
  <c r="I254" i="14"/>
  <c r="K254" i="14"/>
  <c r="O254" i="14"/>
  <c r="Q254" i="14"/>
  <c r="V254" i="14"/>
  <c r="V243" i="14" s="1"/>
  <c r="G256" i="14"/>
  <c r="I256" i="14"/>
  <c r="K256" i="14"/>
  <c r="M256" i="14"/>
  <c r="O256" i="14"/>
  <c r="Q256" i="14"/>
  <c r="V256" i="14"/>
  <c r="G258" i="14"/>
  <c r="I258" i="14"/>
  <c r="K258" i="14"/>
  <c r="K257" i="14" s="1"/>
  <c r="M258" i="14"/>
  <c r="O258" i="14"/>
  <c r="Q258" i="14"/>
  <c r="Q257" i="14" s="1"/>
  <c r="V258" i="14"/>
  <c r="G262" i="14"/>
  <c r="M262" i="14" s="1"/>
  <c r="I262" i="14"/>
  <c r="K262" i="14"/>
  <c r="O262" i="14"/>
  <c r="O257" i="14" s="1"/>
  <c r="Q262" i="14"/>
  <c r="V262" i="14"/>
  <c r="G264" i="14"/>
  <c r="I264" i="14"/>
  <c r="I257" i="14" s="1"/>
  <c r="K264" i="14"/>
  <c r="M264" i="14"/>
  <c r="O264" i="14"/>
  <c r="Q264" i="14"/>
  <c r="V264" i="14"/>
  <c r="G265" i="14"/>
  <c r="M265" i="14" s="1"/>
  <c r="I265" i="14"/>
  <c r="K265" i="14"/>
  <c r="O265" i="14"/>
  <c r="Q265" i="14"/>
  <c r="V265" i="14"/>
  <c r="G267" i="14"/>
  <c r="I267" i="14"/>
  <c r="K267" i="14"/>
  <c r="M267" i="14"/>
  <c r="O267" i="14"/>
  <c r="Q267" i="14"/>
  <c r="V267" i="14"/>
  <c r="G270" i="14"/>
  <c r="G257" i="14" s="1"/>
  <c r="I270" i="14"/>
  <c r="K270" i="14"/>
  <c r="O270" i="14"/>
  <c r="Q270" i="14"/>
  <c r="V270" i="14"/>
  <c r="V257" i="14" s="1"/>
  <c r="G271" i="14"/>
  <c r="I271" i="14"/>
  <c r="K271" i="14"/>
  <c r="M271" i="14"/>
  <c r="O271" i="14"/>
  <c r="Q271" i="14"/>
  <c r="V271" i="14"/>
  <c r="G273" i="14"/>
  <c r="M273" i="14" s="1"/>
  <c r="I273" i="14"/>
  <c r="K273" i="14"/>
  <c r="O273" i="14"/>
  <c r="Q273" i="14"/>
  <c r="V273" i="14"/>
  <c r="G274" i="14"/>
  <c r="I274" i="14"/>
  <c r="K274" i="14"/>
  <c r="M274" i="14"/>
  <c r="O274" i="14"/>
  <c r="Q274" i="14"/>
  <c r="V274" i="14"/>
  <c r="G277" i="14"/>
  <c r="I277" i="14"/>
  <c r="I276" i="14" s="1"/>
  <c r="K277" i="14"/>
  <c r="M277" i="14"/>
  <c r="O277" i="14"/>
  <c r="O276" i="14" s="1"/>
  <c r="Q277" i="14"/>
  <c r="Q276" i="14" s="1"/>
  <c r="V277" i="14"/>
  <c r="G284" i="14"/>
  <c r="G276" i="14" s="1"/>
  <c r="I284" i="14"/>
  <c r="K284" i="14"/>
  <c r="O284" i="14"/>
  <c r="Q284" i="14"/>
  <c r="V284" i="14"/>
  <c r="V276" i="14" s="1"/>
  <c r="G286" i="14"/>
  <c r="I286" i="14"/>
  <c r="K286" i="14"/>
  <c r="M286" i="14"/>
  <c r="O286" i="14"/>
  <c r="Q286" i="14"/>
  <c r="V286" i="14"/>
  <c r="G288" i="14"/>
  <c r="I288" i="14"/>
  <c r="K288" i="14"/>
  <c r="M288" i="14"/>
  <c r="O288" i="14"/>
  <c r="Q288" i="14"/>
  <c r="V288" i="14"/>
  <c r="G290" i="14"/>
  <c r="I290" i="14"/>
  <c r="K290" i="14"/>
  <c r="M290" i="14"/>
  <c r="O290" i="14"/>
  <c r="Q290" i="14"/>
  <c r="V290" i="14"/>
  <c r="G292" i="14"/>
  <c r="M292" i="14" s="1"/>
  <c r="I292" i="14"/>
  <c r="K292" i="14"/>
  <c r="K276" i="14" s="1"/>
  <c r="O292" i="14"/>
  <c r="Q292" i="14"/>
  <c r="V292" i="14"/>
  <c r="G294" i="14"/>
  <c r="I294" i="14"/>
  <c r="K294" i="14"/>
  <c r="M294" i="14"/>
  <c r="O294" i="14"/>
  <c r="Q294" i="14"/>
  <c r="V294" i="14"/>
  <c r="G296" i="14"/>
  <c r="M296" i="14" s="1"/>
  <c r="I296" i="14"/>
  <c r="K296" i="14"/>
  <c r="O296" i="14"/>
  <c r="Q296" i="14"/>
  <c r="V296" i="14"/>
  <c r="G299" i="14"/>
  <c r="M299" i="14" s="1"/>
  <c r="I299" i="14"/>
  <c r="I298" i="14" s="1"/>
  <c r="K299" i="14"/>
  <c r="K298" i="14" s="1"/>
  <c r="O299" i="14"/>
  <c r="O298" i="14" s="1"/>
  <c r="Q299" i="14"/>
  <c r="V299" i="14"/>
  <c r="G303" i="14"/>
  <c r="I303" i="14"/>
  <c r="K303" i="14"/>
  <c r="M303" i="14"/>
  <c r="O303" i="14"/>
  <c r="Q303" i="14"/>
  <c r="V303" i="14"/>
  <c r="G305" i="14"/>
  <c r="G298" i="14" s="1"/>
  <c r="I305" i="14"/>
  <c r="K305" i="14"/>
  <c r="O305" i="14"/>
  <c r="Q305" i="14"/>
  <c r="V305" i="14"/>
  <c r="V298" i="14" s="1"/>
  <c r="G309" i="14"/>
  <c r="I309" i="14"/>
  <c r="K309" i="14"/>
  <c r="M309" i="14"/>
  <c r="O309" i="14"/>
  <c r="Q309" i="14"/>
  <c r="V309" i="14"/>
  <c r="G313" i="14"/>
  <c r="M313" i="14" s="1"/>
  <c r="I313" i="14"/>
  <c r="K313" i="14"/>
  <c r="O313" i="14"/>
  <c r="Q313" i="14"/>
  <c r="V313" i="14"/>
  <c r="G315" i="14"/>
  <c r="I315" i="14"/>
  <c r="K315" i="14"/>
  <c r="M315" i="14"/>
  <c r="O315" i="14"/>
  <c r="Q315" i="14"/>
  <c r="Q298" i="14" s="1"/>
  <c r="V315" i="14"/>
  <c r="O316" i="14"/>
  <c r="G317" i="14"/>
  <c r="I317" i="14"/>
  <c r="I316" i="14" s="1"/>
  <c r="K317" i="14"/>
  <c r="M317" i="14"/>
  <c r="O317" i="14"/>
  <c r="Q317" i="14"/>
  <c r="V317" i="14"/>
  <c r="G319" i="14"/>
  <c r="M319" i="14" s="1"/>
  <c r="I319" i="14"/>
  <c r="K319" i="14"/>
  <c r="K316" i="14" s="1"/>
  <c r="O319" i="14"/>
  <c r="Q319" i="14"/>
  <c r="V319" i="14"/>
  <c r="V316" i="14" s="1"/>
  <c r="G323" i="14"/>
  <c r="I323" i="14"/>
  <c r="K323" i="14"/>
  <c r="M323" i="14"/>
  <c r="O323" i="14"/>
  <c r="Q323" i="14"/>
  <c r="Q316" i="14" s="1"/>
  <c r="V323" i="14"/>
  <c r="G327" i="14"/>
  <c r="V327" i="14"/>
  <c r="G328" i="14"/>
  <c r="I328" i="14"/>
  <c r="K328" i="14"/>
  <c r="M328" i="14"/>
  <c r="M327" i="14" s="1"/>
  <c r="O328" i="14"/>
  <c r="Q328" i="14"/>
  <c r="Q327" i="14" s="1"/>
  <c r="V328" i="14"/>
  <c r="G337" i="14"/>
  <c r="M337" i="14" s="1"/>
  <c r="I337" i="14"/>
  <c r="K337" i="14"/>
  <c r="K327" i="14" s="1"/>
  <c r="O337" i="14"/>
  <c r="O327" i="14" s="1"/>
  <c r="Q337" i="14"/>
  <c r="V337" i="14"/>
  <c r="G339" i="14"/>
  <c r="I339" i="14"/>
  <c r="I327" i="14" s="1"/>
  <c r="K339" i="14"/>
  <c r="M339" i="14"/>
  <c r="O339" i="14"/>
  <c r="Q339" i="14"/>
  <c r="V339" i="14"/>
  <c r="G340" i="14"/>
  <c r="M340" i="14" s="1"/>
  <c r="I340" i="14"/>
  <c r="K340" i="14"/>
  <c r="O340" i="14"/>
  <c r="Q340" i="14"/>
  <c r="V340" i="14"/>
  <c r="I342" i="14"/>
  <c r="G343" i="14"/>
  <c r="G342" i="14" s="1"/>
  <c r="I343" i="14"/>
  <c r="K343" i="14"/>
  <c r="O343" i="14"/>
  <c r="O342" i="14" s="1"/>
  <c r="Q343" i="14"/>
  <c r="V343" i="14"/>
  <c r="V342" i="14" s="1"/>
  <c r="G345" i="14"/>
  <c r="I345" i="14"/>
  <c r="K345" i="14"/>
  <c r="M345" i="14"/>
  <c r="O345" i="14"/>
  <c r="Q345" i="14"/>
  <c r="Q342" i="14" s="1"/>
  <c r="V345" i="14"/>
  <c r="G346" i="14"/>
  <c r="M346" i="14" s="1"/>
  <c r="I346" i="14"/>
  <c r="K346" i="14"/>
  <c r="K342" i="14" s="1"/>
  <c r="O346" i="14"/>
  <c r="Q346" i="14"/>
  <c r="V346" i="14"/>
  <c r="I350" i="14"/>
  <c r="O350" i="14"/>
  <c r="Q350" i="14"/>
  <c r="G351" i="14"/>
  <c r="M351" i="14" s="1"/>
  <c r="M350" i="14" s="1"/>
  <c r="I351" i="14"/>
  <c r="K351" i="14"/>
  <c r="K350" i="14" s="1"/>
  <c r="O351" i="14"/>
  <c r="Q351" i="14"/>
  <c r="V351" i="14"/>
  <c r="V350" i="14" s="1"/>
  <c r="AE353" i="14"/>
  <c r="AF353" i="14"/>
  <c r="O8" i="13"/>
  <c r="V8" i="13"/>
  <c r="G9" i="13"/>
  <c r="AF11" i="13" s="1"/>
  <c r="G42" i="1" s="1"/>
  <c r="I9" i="13"/>
  <c r="I8" i="13" s="1"/>
  <c r="K9" i="13"/>
  <c r="K8" i="13" s="1"/>
  <c r="O9" i="13"/>
  <c r="Q9" i="13"/>
  <c r="Q8" i="13" s="1"/>
  <c r="V9" i="13"/>
  <c r="AE11" i="13"/>
  <c r="F43" i="1" s="1"/>
  <c r="G300" i="12"/>
  <c r="BA221" i="12"/>
  <c r="BA56" i="12"/>
  <c r="BA35" i="12"/>
  <c r="G9" i="12"/>
  <c r="I9" i="12"/>
  <c r="I8" i="12" s="1"/>
  <c r="K9" i="12"/>
  <c r="K8" i="12" s="1"/>
  <c r="M9" i="12"/>
  <c r="O9" i="12"/>
  <c r="O8" i="12" s="1"/>
  <c r="Q9" i="12"/>
  <c r="V9" i="12"/>
  <c r="G12" i="12"/>
  <c r="I12" i="12"/>
  <c r="K12" i="12"/>
  <c r="M12" i="12"/>
  <c r="O12" i="12"/>
  <c r="Q12" i="12"/>
  <c r="V12" i="12"/>
  <c r="G16" i="12"/>
  <c r="I16" i="12"/>
  <c r="K16" i="12"/>
  <c r="M16" i="12"/>
  <c r="O16" i="12"/>
  <c r="Q16" i="12"/>
  <c r="V16" i="12"/>
  <c r="G18" i="12"/>
  <c r="G8" i="12" s="1"/>
  <c r="I18" i="12"/>
  <c r="K18" i="12"/>
  <c r="O18" i="12"/>
  <c r="Q18" i="12"/>
  <c r="V18" i="12"/>
  <c r="V8" i="12" s="1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Q8" i="12" s="1"/>
  <c r="V24" i="12"/>
  <c r="G27" i="12"/>
  <c r="I27" i="12"/>
  <c r="K27" i="12"/>
  <c r="M27" i="12"/>
  <c r="O27" i="12"/>
  <c r="Q27" i="12"/>
  <c r="V27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4" i="12"/>
  <c r="M34" i="12" s="1"/>
  <c r="I34" i="12"/>
  <c r="K34" i="12"/>
  <c r="O34" i="12"/>
  <c r="Q34" i="12"/>
  <c r="V34" i="12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K46" i="12"/>
  <c r="G47" i="12"/>
  <c r="G46" i="12" s="1"/>
  <c r="I47" i="12"/>
  <c r="I46" i="12" s="1"/>
  <c r="K47" i="12"/>
  <c r="O47" i="12"/>
  <c r="O46" i="12" s="1"/>
  <c r="Q47" i="12"/>
  <c r="Q46" i="12" s="1"/>
  <c r="V47" i="12"/>
  <c r="V46" i="12" s="1"/>
  <c r="G51" i="12"/>
  <c r="I51" i="12"/>
  <c r="V51" i="12"/>
  <c r="G52" i="12"/>
  <c r="M52" i="12" s="1"/>
  <c r="M51" i="12" s="1"/>
  <c r="I52" i="12"/>
  <c r="K52" i="12"/>
  <c r="K51" i="12" s="1"/>
  <c r="O52" i="12"/>
  <c r="O51" i="12" s="1"/>
  <c r="Q52" i="12"/>
  <c r="Q51" i="12" s="1"/>
  <c r="V52" i="12"/>
  <c r="G55" i="12"/>
  <c r="I55" i="12"/>
  <c r="K55" i="12"/>
  <c r="M55" i="12"/>
  <c r="O55" i="12"/>
  <c r="Q55" i="12"/>
  <c r="V55" i="12"/>
  <c r="G59" i="12"/>
  <c r="G58" i="12" s="1"/>
  <c r="I59" i="12"/>
  <c r="I58" i="12" s="1"/>
  <c r="K59" i="12"/>
  <c r="K58" i="12" s="1"/>
  <c r="M59" i="12"/>
  <c r="O59" i="12"/>
  <c r="Q59" i="12"/>
  <c r="Q58" i="12" s="1"/>
  <c r="V59" i="12"/>
  <c r="V58" i="12" s="1"/>
  <c r="G69" i="12"/>
  <c r="M69" i="12" s="1"/>
  <c r="I69" i="12"/>
  <c r="K69" i="12"/>
  <c r="O69" i="12"/>
  <c r="Q69" i="12"/>
  <c r="V69" i="12"/>
  <c r="G72" i="12"/>
  <c r="M72" i="12" s="1"/>
  <c r="I72" i="12"/>
  <c r="K72" i="12"/>
  <c r="O72" i="12"/>
  <c r="Q72" i="12"/>
  <c r="V72" i="12"/>
  <c r="G75" i="12"/>
  <c r="M75" i="12" s="1"/>
  <c r="I75" i="12"/>
  <c r="K75" i="12"/>
  <c r="O75" i="12"/>
  <c r="O58" i="12" s="1"/>
  <c r="Q75" i="12"/>
  <c r="V75" i="12"/>
  <c r="G78" i="12"/>
  <c r="I78" i="12"/>
  <c r="K78" i="12"/>
  <c r="M78" i="12"/>
  <c r="O78" i="12"/>
  <c r="Q78" i="12"/>
  <c r="V78" i="12"/>
  <c r="G85" i="12"/>
  <c r="M85" i="12"/>
  <c r="O85" i="12"/>
  <c r="V85" i="12"/>
  <c r="G86" i="12"/>
  <c r="I86" i="12"/>
  <c r="I85" i="12" s="1"/>
  <c r="K86" i="12"/>
  <c r="K85" i="12" s="1"/>
  <c r="M86" i="12"/>
  <c r="O86" i="12"/>
  <c r="Q86" i="12"/>
  <c r="Q85" i="12" s="1"/>
  <c r="V86" i="12"/>
  <c r="I89" i="12"/>
  <c r="K89" i="12"/>
  <c r="G90" i="12"/>
  <c r="G89" i="12" s="1"/>
  <c r="I90" i="12"/>
  <c r="K90" i="12"/>
  <c r="O90" i="12"/>
  <c r="Q90" i="12"/>
  <c r="Q89" i="12" s="1"/>
  <c r="V90" i="12"/>
  <c r="V89" i="12" s="1"/>
  <c r="G91" i="12"/>
  <c r="M91" i="12" s="1"/>
  <c r="I91" i="12"/>
  <c r="K91" i="12"/>
  <c r="O91" i="12"/>
  <c r="O89" i="12" s="1"/>
  <c r="Q91" i="12"/>
  <c r="V91" i="12"/>
  <c r="G93" i="12"/>
  <c r="I93" i="12"/>
  <c r="K93" i="12"/>
  <c r="M93" i="12"/>
  <c r="O93" i="12"/>
  <c r="Q93" i="12"/>
  <c r="V93" i="12"/>
  <c r="G96" i="12"/>
  <c r="I96" i="12"/>
  <c r="I95" i="12" s="1"/>
  <c r="K96" i="12"/>
  <c r="K95" i="12" s="1"/>
  <c r="M96" i="12"/>
  <c r="O96" i="12"/>
  <c r="Q96" i="12"/>
  <c r="Q95" i="12" s="1"/>
  <c r="V96" i="12"/>
  <c r="G98" i="12"/>
  <c r="M98" i="12" s="1"/>
  <c r="I98" i="12"/>
  <c r="K98" i="12"/>
  <c r="O98" i="12"/>
  <c r="O95" i="12" s="1"/>
  <c r="Q98" i="12"/>
  <c r="V98" i="12"/>
  <c r="V95" i="12" s="1"/>
  <c r="G101" i="12"/>
  <c r="M101" i="12" s="1"/>
  <c r="I101" i="12"/>
  <c r="K101" i="12"/>
  <c r="O101" i="12"/>
  <c r="Q101" i="12"/>
  <c r="V101" i="12"/>
  <c r="G104" i="12"/>
  <c r="M104" i="12" s="1"/>
  <c r="I104" i="12"/>
  <c r="K104" i="12"/>
  <c r="O104" i="12"/>
  <c r="Q104" i="12"/>
  <c r="V104" i="12"/>
  <c r="G107" i="12"/>
  <c r="I107" i="12"/>
  <c r="K107" i="12"/>
  <c r="M107" i="12"/>
  <c r="O107" i="12"/>
  <c r="Q107" i="12"/>
  <c r="V107" i="12"/>
  <c r="G110" i="12"/>
  <c r="I110" i="12"/>
  <c r="K110" i="12"/>
  <c r="M110" i="12"/>
  <c r="O110" i="12"/>
  <c r="Q110" i="12"/>
  <c r="V110" i="12"/>
  <c r="G113" i="12"/>
  <c r="I113" i="12"/>
  <c r="K113" i="12"/>
  <c r="M113" i="12"/>
  <c r="O113" i="12"/>
  <c r="Q113" i="12"/>
  <c r="V113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2" i="12"/>
  <c r="M122" i="12" s="1"/>
  <c r="I122" i="12"/>
  <c r="K122" i="12"/>
  <c r="O122" i="12"/>
  <c r="Q122" i="12"/>
  <c r="V122" i="12"/>
  <c r="G124" i="12"/>
  <c r="I124" i="12"/>
  <c r="K124" i="12"/>
  <c r="M124" i="12"/>
  <c r="O124" i="12"/>
  <c r="Q124" i="12"/>
  <c r="V124" i="12"/>
  <c r="G126" i="12"/>
  <c r="I126" i="12"/>
  <c r="K126" i="12"/>
  <c r="M126" i="12"/>
  <c r="O126" i="12"/>
  <c r="Q126" i="12"/>
  <c r="V126" i="12"/>
  <c r="G131" i="12"/>
  <c r="G130" i="12" s="1"/>
  <c r="I131" i="12"/>
  <c r="I130" i="12" s="1"/>
  <c r="K131" i="12"/>
  <c r="O131" i="12"/>
  <c r="O130" i="12" s="1"/>
  <c r="Q131" i="12"/>
  <c r="V131" i="12"/>
  <c r="V130" i="12" s="1"/>
  <c r="G132" i="12"/>
  <c r="M132" i="12" s="1"/>
  <c r="I132" i="12"/>
  <c r="K132" i="12"/>
  <c r="O132" i="12"/>
  <c r="Q132" i="12"/>
  <c r="Q130" i="12" s="1"/>
  <c r="V132" i="12"/>
  <c r="G133" i="12"/>
  <c r="M133" i="12" s="1"/>
  <c r="I133" i="12"/>
  <c r="K133" i="12"/>
  <c r="O133" i="12"/>
  <c r="Q133" i="12"/>
  <c r="V133" i="12"/>
  <c r="G137" i="12"/>
  <c r="I137" i="12"/>
  <c r="K137" i="12"/>
  <c r="M137" i="12"/>
  <c r="O137" i="12"/>
  <c r="Q137" i="12"/>
  <c r="V137" i="12"/>
  <c r="G140" i="12"/>
  <c r="I140" i="12"/>
  <c r="K140" i="12"/>
  <c r="M140" i="12"/>
  <c r="O140" i="12"/>
  <c r="Q140" i="12"/>
  <c r="V140" i="12"/>
  <c r="G143" i="12"/>
  <c r="I143" i="12"/>
  <c r="K143" i="12"/>
  <c r="K130" i="12" s="1"/>
  <c r="M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G154" i="12"/>
  <c r="G153" i="12" s="1"/>
  <c r="I154" i="12"/>
  <c r="K154" i="12"/>
  <c r="K153" i="12" s="1"/>
  <c r="M154" i="12"/>
  <c r="M153" i="12" s="1"/>
  <c r="O154" i="12"/>
  <c r="Q154" i="12"/>
  <c r="V154" i="12"/>
  <c r="V153" i="12" s="1"/>
  <c r="G156" i="12"/>
  <c r="I156" i="12"/>
  <c r="I153" i="12" s="1"/>
  <c r="K156" i="12"/>
  <c r="M156" i="12"/>
  <c r="O156" i="12"/>
  <c r="Q156" i="12"/>
  <c r="Q153" i="12" s="1"/>
  <c r="V156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I161" i="12"/>
  <c r="K161" i="12"/>
  <c r="M161" i="12"/>
  <c r="O161" i="12"/>
  <c r="O153" i="12" s="1"/>
  <c r="Q161" i="12"/>
  <c r="V161" i="12"/>
  <c r="G163" i="12"/>
  <c r="I163" i="12"/>
  <c r="K163" i="12"/>
  <c r="M163" i="12"/>
  <c r="O163" i="12"/>
  <c r="Q163" i="12"/>
  <c r="V163" i="12"/>
  <c r="G165" i="12"/>
  <c r="I165" i="12"/>
  <c r="K165" i="12"/>
  <c r="M165" i="12"/>
  <c r="O165" i="12"/>
  <c r="Q165" i="12"/>
  <c r="V165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G174" i="12"/>
  <c r="I174" i="12"/>
  <c r="I173" i="12" s="1"/>
  <c r="K174" i="12"/>
  <c r="K173" i="12" s="1"/>
  <c r="M174" i="12"/>
  <c r="O174" i="12"/>
  <c r="O173" i="12" s="1"/>
  <c r="Q174" i="12"/>
  <c r="Q173" i="12" s="1"/>
  <c r="V174" i="12"/>
  <c r="G176" i="12"/>
  <c r="M176" i="12" s="1"/>
  <c r="I176" i="12"/>
  <c r="K176" i="12"/>
  <c r="O176" i="12"/>
  <c r="Q176" i="12"/>
  <c r="V176" i="12"/>
  <c r="V173" i="12" s="1"/>
  <c r="G178" i="12"/>
  <c r="M178" i="12" s="1"/>
  <c r="I178" i="12"/>
  <c r="K178" i="12"/>
  <c r="O178" i="12"/>
  <c r="Q178" i="12"/>
  <c r="V178" i="12"/>
  <c r="G181" i="12"/>
  <c r="M181" i="12" s="1"/>
  <c r="I181" i="12"/>
  <c r="K181" i="12"/>
  <c r="O181" i="12"/>
  <c r="Q181" i="12"/>
  <c r="V181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6" i="12"/>
  <c r="I186" i="12"/>
  <c r="K186" i="12"/>
  <c r="M186" i="12"/>
  <c r="O186" i="12"/>
  <c r="Q186" i="12"/>
  <c r="V186" i="12"/>
  <c r="G188" i="12"/>
  <c r="M188" i="12" s="1"/>
  <c r="I188" i="12"/>
  <c r="K188" i="12"/>
  <c r="O188" i="12"/>
  <c r="Q188" i="12"/>
  <c r="V188" i="12"/>
  <c r="G189" i="12"/>
  <c r="M189" i="12" s="1"/>
  <c r="I189" i="12"/>
  <c r="K189" i="12"/>
  <c r="O189" i="12"/>
  <c r="Q189" i="12"/>
  <c r="V189" i="12"/>
  <c r="G192" i="12"/>
  <c r="M192" i="12" s="1"/>
  <c r="I192" i="12"/>
  <c r="K192" i="12"/>
  <c r="O192" i="12"/>
  <c r="Q192" i="12"/>
  <c r="V192" i="12"/>
  <c r="G195" i="12"/>
  <c r="G194" i="12" s="1"/>
  <c r="I195" i="12"/>
  <c r="K195" i="12"/>
  <c r="K194" i="12" s="1"/>
  <c r="M195" i="12"/>
  <c r="M194" i="12" s="1"/>
  <c r="O195" i="12"/>
  <c r="Q195" i="12"/>
  <c r="Q194" i="12" s="1"/>
  <c r="V195" i="12"/>
  <c r="V194" i="12" s="1"/>
  <c r="G200" i="12"/>
  <c r="I200" i="12"/>
  <c r="I194" i="12" s="1"/>
  <c r="K200" i="12"/>
  <c r="M200" i="12"/>
  <c r="O200" i="12"/>
  <c r="Q200" i="12"/>
  <c r="V200" i="12"/>
  <c r="G206" i="12"/>
  <c r="M206" i="12" s="1"/>
  <c r="I206" i="12"/>
  <c r="K206" i="12"/>
  <c r="O206" i="12"/>
  <c r="Q206" i="12"/>
  <c r="V206" i="12"/>
  <c r="G212" i="12"/>
  <c r="M212" i="12" s="1"/>
  <c r="I212" i="12"/>
  <c r="K212" i="12"/>
  <c r="O212" i="12"/>
  <c r="Q212" i="12"/>
  <c r="V212" i="12"/>
  <c r="G214" i="12"/>
  <c r="M214" i="12" s="1"/>
  <c r="I214" i="12"/>
  <c r="K214" i="12"/>
  <c r="O214" i="12"/>
  <c r="Q214" i="12"/>
  <c r="V214" i="12"/>
  <c r="G216" i="12"/>
  <c r="I216" i="12"/>
  <c r="K216" i="12"/>
  <c r="M216" i="12"/>
  <c r="O216" i="12"/>
  <c r="O194" i="12" s="1"/>
  <c r="Q216" i="12"/>
  <c r="V216" i="12"/>
  <c r="G218" i="12"/>
  <c r="I218" i="12"/>
  <c r="I217" i="12" s="1"/>
  <c r="K218" i="12"/>
  <c r="K217" i="12" s="1"/>
  <c r="M218" i="12"/>
  <c r="O218" i="12"/>
  <c r="O217" i="12" s="1"/>
  <c r="Q218" i="12"/>
  <c r="Q217" i="12" s="1"/>
  <c r="V218" i="12"/>
  <c r="G220" i="12"/>
  <c r="M220" i="12" s="1"/>
  <c r="M217" i="12" s="1"/>
  <c r="I220" i="12"/>
  <c r="K220" i="12"/>
  <c r="O220" i="12"/>
  <c r="Q220" i="12"/>
  <c r="V220" i="12"/>
  <c r="V217" i="12" s="1"/>
  <c r="G223" i="12"/>
  <c r="V223" i="12"/>
  <c r="G224" i="12"/>
  <c r="M224" i="12" s="1"/>
  <c r="M223" i="12" s="1"/>
  <c r="I224" i="12"/>
  <c r="I223" i="12" s="1"/>
  <c r="K224" i="12"/>
  <c r="K223" i="12" s="1"/>
  <c r="O224" i="12"/>
  <c r="O223" i="12" s="1"/>
  <c r="Q224" i="12"/>
  <c r="Q223" i="12" s="1"/>
  <c r="V224" i="12"/>
  <c r="O230" i="12"/>
  <c r="G231" i="12"/>
  <c r="G230" i="12" s="1"/>
  <c r="I231" i="12"/>
  <c r="K231" i="12"/>
  <c r="K230" i="12" s="1"/>
  <c r="M231" i="12"/>
  <c r="M230" i="12" s="1"/>
  <c r="O231" i="12"/>
  <c r="Q231" i="12"/>
  <c r="Q230" i="12" s="1"/>
  <c r="V231" i="12"/>
  <c r="V230" i="12" s="1"/>
  <c r="G237" i="12"/>
  <c r="I237" i="12"/>
  <c r="I230" i="12" s="1"/>
  <c r="K237" i="12"/>
  <c r="M237" i="12"/>
  <c r="O237" i="12"/>
  <c r="Q237" i="12"/>
  <c r="V237" i="12"/>
  <c r="G239" i="12"/>
  <c r="M239" i="12" s="1"/>
  <c r="I239" i="12"/>
  <c r="K239" i="12"/>
  <c r="O239" i="12"/>
  <c r="Q239" i="12"/>
  <c r="V239" i="12"/>
  <c r="G242" i="12"/>
  <c r="V242" i="12"/>
  <c r="G243" i="12"/>
  <c r="M243" i="12" s="1"/>
  <c r="M242" i="12" s="1"/>
  <c r="I243" i="12"/>
  <c r="I242" i="12" s="1"/>
  <c r="K243" i="12"/>
  <c r="K242" i="12" s="1"/>
  <c r="O243" i="12"/>
  <c r="O242" i="12" s="1"/>
  <c r="Q243" i="12"/>
  <c r="Q242" i="12" s="1"/>
  <c r="V243" i="12"/>
  <c r="G245" i="12"/>
  <c r="I245" i="12"/>
  <c r="K245" i="12"/>
  <c r="M245" i="12"/>
  <c r="O245" i="12"/>
  <c r="Q245" i="12"/>
  <c r="V245" i="12"/>
  <c r="G248" i="12"/>
  <c r="I248" i="12"/>
  <c r="K248" i="12"/>
  <c r="M248" i="12"/>
  <c r="O248" i="12"/>
  <c r="Q248" i="12"/>
  <c r="V248" i="12"/>
  <c r="G252" i="12"/>
  <c r="G251" i="12" s="1"/>
  <c r="I252" i="12"/>
  <c r="I251" i="12" s="1"/>
  <c r="K252" i="12"/>
  <c r="O252" i="12"/>
  <c r="O251" i="12" s="1"/>
  <c r="Q252" i="12"/>
  <c r="V252" i="12"/>
  <c r="V251" i="12" s="1"/>
  <c r="G254" i="12"/>
  <c r="M254" i="12" s="1"/>
  <c r="I254" i="12"/>
  <c r="K254" i="12"/>
  <c r="O254" i="12"/>
  <c r="Q254" i="12"/>
  <c r="Q251" i="12" s="1"/>
  <c r="V254" i="12"/>
  <c r="G256" i="12"/>
  <c r="M256" i="12" s="1"/>
  <c r="I256" i="12"/>
  <c r="K256" i="12"/>
  <c r="O256" i="12"/>
  <c r="Q256" i="12"/>
  <c r="V256" i="12"/>
  <c r="G258" i="12"/>
  <c r="I258" i="12"/>
  <c r="K258" i="12"/>
  <c r="M258" i="12"/>
  <c r="O258" i="12"/>
  <c r="Q258" i="12"/>
  <c r="V258" i="12"/>
  <c r="G261" i="12"/>
  <c r="I261" i="12"/>
  <c r="K261" i="12"/>
  <c r="M261" i="12"/>
  <c r="O261" i="12"/>
  <c r="Q261" i="12"/>
  <c r="V261" i="12"/>
  <c r="G264" i="12"/>
  <c r="I264" i="12"/>
  <c r="K264" i="12"/>
  <c r="K251" i="12" s="1"/>
  <c r="M264" i="12"/>
  <c r="O264" i="12"/>
  <c r="Q264" i="12"/>
  <c r="V264" i="12"/>
  <c r="G266" i="12"/>
  <c r="M266" i="12" s="1"/>
  <c r="I266" i="12"/>
  <c r="K266" i="12"/>
  <c r="O266" i="12"/>
  <c r="Q266" i="12"/>
  <c r="V266" i="12"/>
  <c r="G268" i="12"/>
  <c r="M268" i="12" s="1"/>
  <c r="I268" i="12"/>
  <c r="K268" i="12"/>
  <c r="O268" i="12"/>
  <c r="Q268" i="12"/>
  <c r="V268" i="12"/>
  <c r="G277" i="12"/>
  <c r="M277" i="12" s="1"/>
  <c r="I277" i="12"/>
  <c r="K277" i="12"/>
  <c r="O277" i="12"/>
  <c r="Q277" i="12"/>
  <c r="V277" i="12"/>
  <c r="G282" i="12"/>
  <c r="I282" i="12"/>
  <c r="O282" i="12"/>
  <c r="V282" i="12"/>
  <c r="G283" i="12"/>
  <c r="I283" i="12"/>
  <c r="K283" i="12"/>
  <c r="K282" i="12" s="1"/>
  <c r="M283" i="12"/>
  <c r="M282" i="12" s="1"/>
  <c r="O283" i="12"/>
  <c r="Q283" i="12"/>
  <c r="Q282" i="12" s="1"/>
  <c r="V283" i="12"/>
  <c r="G286" i="12"/>
  <c r="G285" i="12" s="1"/>
  <c r="I286" i="12"/>
  <c r="I285" i="12" s="1"/>
  <c r="K286" i="12"/>
  <c r="O286" i="12"/>
  <c r="Q286" i="12"/>
  <c r="V286" i="12"/>
  <c r="V285" i="12" s="1"/>
  <c r="G287" i="12"/>
  <c r="M287" i="12" s="1"/>
  <c r="I287" i="12"/>
  <c r="K287" i="12"/>
  <c r="O287" i="12"/>
  <c r="Q287" i="12"/>
  <c r="Q285" i="12" s="1"/>
  <c r="V287" i="12"/>
  <c r="G288" i="12"/>
  <c r="I288" i="12"/>
  <c r="K288" i="12"/>
  <c r="M288" i="12"/>
  <c r="O288" i="12"/>
  <c r="O285" i="12" s="1"/>
  <c r="Q288" i="12"/>
  <c r="V288" i="12"/>
  <c r="G289" i="12"/>
  <c r="I289" i="12"/>
  <c r="K289" i="12"/>
  <c r="M289" i="12"/>
  <c r="O289" i="12"/>
  <c r="Q289" i="12"/>
  <c r="V289" i="12"/>
  <c r="G290" i="12"/>
  <c r="I290" i="12"/>
  <c r="K290" i="12"/>
  <c r="M290" i="12"/>
  <c r="O290" i="12"/>
  <c r="Q290" i="12"/>
  <c r="V290" i="12"/>
  <c r="G291" i="12"/>
  <c r="M291" i="12" s="1"/>
  <c r="I291" i="12"/>
  <c r="K291" i="12"/>
  <c r="K285" i="12" s="1"/>
  <c r="O291" i="12"/>
  <c r="Q291" i="12"/>
  <c r="V291" i="12"/>
  <c r="G292" i="12"/>
  <c r="M292" i="12" s="1"/>
  <c r="I292" i="12"/>
  <c r="K292" i="12"/>
  <c r="O292" i="12"/>
  <c r="Q292" i="12"/>
  <c r="V292" i="12"/>
  <c r="G294" i="12"/>
  <c r="M294" i="12" s="1"/>
  <c r="I294" i="12"/>
  <c r="K294" i="12"/>
  <c r="O294" i="12"/>
  <c r="Q294" i="12"/>
  <c r="V294" i="12"/>
  <c r="G296" i="12"/>
  <c r="I296" i="12"/>
  <c r="K296" i="12"/>
  <c r="M296" i="12"/>
  <c r="O296" i="12"/>
  <c r="Q296" i="12"/>
  <c r="V296" i="12"/>
  <c r="G297" i="12"/>
  <c r="O297" i="12"/>
  <c r="V297" i="12"/>
  <c r="G298" i="12"/>
  <c r="I298" i="12"/>
  <c r="I297" i="12" s="1"/>
  <c r="K298" i="12"/>
  <c r="K297" i="12" s="1"/>
  <c r="M298" i="12"/>
  <c r="M297" i="12" s="1"/>
  <c r="O298" i="12"/>
  <c r="Q298" i="12"/>
  <c r="Q297" i="12" s="1"/>
  <c r="V298" i="12"/>
  <c r="AE300" i="12"/>
  <c r="I20" i="1"/>
  <c r="I19" i="1"/>
  <c r="I17" i="1"/>
  <c r="H44" i="1"/>
  <c r="I44" i="1" s="1"/>
  <c r="H41" i="1"/>
  <c r="I41" i="1" s="1"/>
  <c r="H40" i="1"/>
  <c r="I40" i="1" s="1"/>
  <c r="M9" i="13" l="1"/>
  <c r="M8" i="13" s="1"/>
  <c r="G8" i="13"/>
  <c r="G43" i="1"/>
  <c r="H43" i="1" s="1"/>
  <c r="I43" i="1" s="1"/>
  <c r="F39" i="1"/>
  <c r="F42" i="1"/>
  <c r="H42" i="1" s="1"/>
  <c r="I42" i="1" s="1"/>
  <c r="G39" i="1"/>
  <c r="G46" i="1" s="1"/>
  <c r="G25" i="1" s="1"/>
  <c r="A25" i="1" s="1"/>
  <c r="A26" i="1" s="1"/>
  <c r="G26" i="1" s="1"/>
  <c r="I16" i="1"/>
  <c r="M137" i="14"/>
  <c r="M169" i="14"/>
  <c r="M316" i="14"/>
  <c r="M126" i="14"/>
  <c r="M94" i="14"/>
  <c r="M196" i="14"/>
  <c r="M257" i="14"/>
  <c r="M116" i="14"/>
  <c r="G350" i="14"/>
  <c r="M343" i="14"/>
  <c r="M342" i="14" s="1"/>
  <c r="M284" i="14"/>
  <c r="M276" i="14" s="1"/>
  <c r="M270" i="14"/>
  <c r="G169" i="14"/>
  <c r="G137" i="14"/>
  <c r="G126" i="14"/>
  <c r="M114" i="14"/>
  <c r="M113" i="14" s="1"/>
  <c r="M69" i="14"/>
  <c r="M64" i="14" s="1"/>
  <c r="M16" i="14"/>
  <c r="M12" i="14" s="1"/>
  <c r="G316" i="14"/>
  <c r="M305" i="14"/>
  <c r="M298" i="14" s="1"/>
  <c r="M254" i="14"/>
  <c r="M243" i="14" s="1"/>
  <c r="G196" i="14"/>
  <c r="G116" i="14"/>
  <c r="G94" i="14"/>
  <c r="M58" i="12"/>
  <c r="M173" i="12"/>
  <c r="M95" i="12"/>
  <c r="AF300" i="12"/>
  <c r="G217" i="12"/>
  <c r="G173" i="12"/>
  <c r="G95" i="12"/>
  <c r="M90" i="12"/>
  <c r="M89" i="12" s="1"/>
  <c r="M286" i="12"/>
  <c r="M285" i="12" s="1"/>
  <c r="M252" i="12"/>
  <c r="M251" i="12" s="1"/>
  <c r="M131" i="12"/>
  <c r="M130" i="12" s="1"/>
  <c r="M47" i="12"/>
  <c r="M46" i="12" s="1"/>
  <c r="M18" i="12"/>
  <c r="M8" i="12" s="1"/>
  <c r="J28" i="1"/>
  <c r="J26" i="1"/>
  <c r="G38" i="1"/>
  <c r="F38" i="1"/>
  <c r="H32" i="1"/>
  <c r="J23" i="1"/>
  <c r="J24" i="1"/>
  <c r="J25" i="1"/>
  <c r="J27" i="1"/>
  <c r="E24" i="1"/>
  <c r="E26" i="1"/>
  <c r="I76" i="1" l="1"/>
  <c r="G11" i="13"/>
  <c r="F46" i="1"/>
  <c r="H39" i="1"/>
  <c r="I18" i="1" l="1"/>
  <c r="I21" i="1" s="1"/>
  <c r="I78" i="1"/>
  <c r="I39" i="1"/>
  <c r="I46" i="1" s="1"/>
  <c r="H46" i="1"/>
  <c r="G28" i="1"/>
  <c r="G23" i="1"/>
  <c r="A23" i="1" s="1"/>
  <c r="A24" i="1" s="1"/>
  <c r="G24" i="1" s="1"/>
  <c r="A27" i="1" s="1"/>
  <c r="A29" i="1" s="1"/>
  <c r="G29" i="1" s="1"/>
  <c r="G27" i="1" s="1"/>
  <c r="J68" i="1" l="1"/>
  <c r="J67" i="1"/>
  <c r="J76" i="1"/>
  <c r="J55" i="1"/>
  <c r="J66" i="1"/>
  <c r="J65" i="1"/>
  <c r="J64" i="1"/>
  <c r="J58" i="1"/>
  <c r="J62" i="1"/>
  <c r="J56" i="1"/>
  <c r="J60" i="1"/>
  <c r="J71" i="1"/>
  <c r="J59" i="1"/>
  <c r="J77" i="1"/>
  <c r="J75" i="1"/>
  <c r="J72" i="1"/>
  <c r="J57" i="1"/>
  <c r="J53" i="1"/>
  <c r="J61" i="1"/>
  <c r="J74" i="1"/>
  <c r="J70" i="1"/>
  <c r="J63" i="1"/>
  <c r="J54" i="1"/>
  <c r="J73" i="1"/>
  <c r="J69" i="1"/>
  <c r="J44" i="1"/>
  <c r="J39" i="1"/>
  <c r="J46" i="1" s="1"/>
  <c r="J42" i="1"/>
  <c r="J40" i="1"/>
  <c r="J45" i="1"/>
  <c r="J43" i="1"/>
  <c r="J41" i="1"/>
  <c r="J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79C7C60E-2B12-49A3-B434-7D505E9DA9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D912663-DB29-4F45-AB24-B6DA6D00FE7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2EFBF85C-E398-4CA7-B9E1-86B1D2E8B9A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B4D874-6334-4B33-A2EB-3007A495160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Kosík</author>
  </authors>
  <commentList>
    <comment ref="E24" authorId="0" shapeId="0" xr:uid="{46129D5B-C694-4DE4-9601-E549C7074591}">
      <text>
        <r>
          <rPr>
            <b/>
            <sz val="9"/>
            <color indexed="81"/>
            <rFont val="Tahoma"/>
            <charset val="1"/>
          </rPr>
          <t>Kosík: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B68AF8EC-A4B5-4053-9CC9-4FA76C175F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5848D62-8744-4AFB-A0CE-55B6A6FB7E6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<sst xmlns="http://schemas.openxmlformats.org/spreadsheetml/2006/main" count="2859" uniqueCount="843">
  <si>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</si>
  <si>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</si>
  <si>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</si>
  <si>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</si>
  <si>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</si>
  <si>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</si>
  <si>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</si>
  <si>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</si>
  <si>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</si>
  <si>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</si>
  <si>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</si>
  <si>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</si>
  <si>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</si>
  <si>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</si>
  <si>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</si>
  <si>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</si>
  <si>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</si>
  <si>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</si>
  <si>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</si>
  <si>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</si>
  <si>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</si>
  <si>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</si>
  <si>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</si>
  <si>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</si>
  <si>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</si>
  <si>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</si>
  <si>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</si>
  <si>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</si>
  <si>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</si>
  <si>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</si>
  <si>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</si>
  <si>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</si>
  <si>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</si>
  <si>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</si>
  <si>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</si>
  <si>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</si>
  <si>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</si>
  <si>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</si>
  <si>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</si>
  <si>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</si>
  <si>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</si>
  <si>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</si>
  <si>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</si>
  <si>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2019/03</t>
  </si>
  <si>
    <t>Obnova zdravotech.instalací ZŠ Vedrovice</t>
  </si>
  <si>
    <t>Obec Vedrovice</t>
  </si>
  <si>
    <t>326</t>
  </si>
  <si>
    <t>Vedrovice</t>
  </si>
  <si>
    <t>67175</t>
  </si>
  <si>
    <t>00293741</t>
  </si>
  <si>
    <t>Stavba</t>
  </si>
  <si>
    <t>01</t>
  </si>
  <si>
    <t>Obnova ZTI instalací</t>
  </si>
  <si>
    <t>2019/05</t>
  </si>
  <si>
    <t>02</t>
  </si>
  <si>
    <t xml:space="preserve">Vnitřní elektroinstalace </t>
  </si>
  <si>
    <t>03</t>
  </si>
  <si>
    <t>Stavební úpravy kabin</t>
  </si>
  <si>
    <t>rekonstrukce zbývajících prostor WC a šatny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</si>
  <si>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</si>
  <si>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</si>
  <si>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</si>
  <si>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</si>
  <si>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</si>
  <si>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</si>
  <si>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</si>
  <si>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</si>
  <si>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</si>
  <si>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</si>
  <si>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</si>
  <si>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</si>
  <si>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</si>
  <si>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Upravy povrchů vnitřní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</si>
  <si>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</si>
  <si>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</si>
  <si>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</si>
  <si>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</si>
  <si>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</si>
  <si>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</si>
  <si>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</si>
  <si>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</si>
  <si>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</si>
  <si>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</si>
  <si>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</si>
  <si>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</si>
  <si>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</si>
  <si>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D96</t>
  </si>
  <si>
    <t>Přesuny suti a vybouraných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</si>
  <si>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</si>
  <si>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</si>
  <si>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</si>
  <si>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</si>
  <si>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</si>
  <si>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</si>
  <si>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</si>
  <si>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</si>
  <si>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</si>
  <si>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</si>
  <si>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</si>
  <si>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</si>
  <si>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</si>
  <si>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</si>
  <si>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</si>
  <si>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</si>
  <si>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</si>
  <si>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</si>
  <si>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</si>
  <si>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</si>
  <si>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</si>
  <si>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</si>
  <si>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</si>
  <si>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</si>
  <si>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</si>
  <si>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</si>
  <si>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</si>
  <si>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</si>
  <si>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</si>
  <si>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</si>
  <si>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</si>
  <si>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</si>
  <si>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</si>
  <si>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</si>
  <si>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</si>
  <si>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</si>
  <si>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</si>
  <si>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</si>
  <si>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</si>
  <si>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</si>
  <si>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</si>
  <si>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</si>
  <si>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</si>
  <si>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</si>
  <si>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</si>
  <si>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</si>
  <si>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</si>
  <si>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</si>
  <si>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</si>
  <si>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</si>
  <si>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</si>
  <si>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113106121R00</t>
  </si>
  <si>
    <t>Rozebrání komunikací pro pěší s jakýmkoliv ložem a výplní spár_x000D_
 z betonových nebo kameninových dlaždic nebo tvarovek</t>
  </si>
  <si>
    <t>m2</t>
  </si>
  <si>
    <t>822-1</t>
  </si>
  <si>
    <t>RTS 19/ I</t>
  </si>
  <si>
    <t>POL1_0</t>
  </si>
  <si>
    <t>s přemístěním hmot na skládku na vzdálenost do 3 m nebo s naložením na dopravní prostředek</t>
  </si>
  <si>
    <t>SPI</t>
  </si>
  <si>
    <t>část chodníku: : 1,2*1,5</t>
  </si>
  <si>
    <t>VV</t>
  </si>
  <si>
    <t>139601103R00</t>
  </si>
  <si>
    <t>Ruční výkop jam, rýh a šachet v hornině 4</t>
  </si>
  <si>
    <t>m3</t>
  </si>
  <si>
    <t>800-1</t>
  </si>
  <si>
    <t>s přehozením na vzdálenost do 5 m nebo s naložením na ruční dopravní prostředek</t>
  </si>
  <si>
    <t>chodba - v místě vedení ZTI: : 0,6*0,8*(5,6+0,5+16+0,5*2+1,5*2)</t>
  </si>
  <si>
    <t>VENKOVNÍ: : 0,6*1*(8,5+6,5)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</si>
  <si>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</si>
  <si>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</si>
  <si>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</si>
  <si>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</si>
  <si>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m_x000D_
 z horniny 1 až 4, kolečkem</t>
  </si>
  <si>
    <t>12,528*2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</si>
  <si>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</si>
  <si>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</si>
  <si>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</si>
  <si>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</si>
  <si>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m_x000D_
 z horniny 1 až 4</t>
  </si>
  <si>
    <t>12,528*17</t>
  </si>
  <si>
    <t>167101101R00</t>
  </si>
  <si>
    <t>Nakládání, skládání, překládání neulehlého výkopku nakládání výkopku_x000D_
 do 100 m3, z horniny 1 až 4</t>
  </si>
  <si>
    <t>171201101R00</t>
  </si>
  <si>
    <t>Uložení sypaniny do násypů nezhutněných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</si>
  <si>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</si>
  <si>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</si>
  <si>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</si>
  <si>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chodba - v místě vedení ZTI: : 0,6*(0,8-0,1-0,2)*(5,6+0,5+16+0,5*2+1,5*2)</t>
  </si>
  <si>
    <t>VENKOVNÍ: : 0,6*(1-0,1-0,2)*(8,5+6,5)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</si>
  <si>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</si>
  <si>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</si>
  <si>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</si>
  <si>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chodba - v místě vedení ZTI: : 0,6*0,2*(5,6+0,5+16+0,5*2+1,5*2)</t>
  </si>
  <si>
    <t>VENKOVNÍ: : 0,6*0,2*(8,5+6,5)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</si>
  <si>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</si>
  <si>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</si>
  <si>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</si>
  <si>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</si>
  <si>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finální úprava terénu: : 14*1,5</t>
  </si>
  <si>
    <t>199000002R00</t>
  </si>
  <si>
    <t>Poplatky za skládku horniny 1- 4</t>
  </si>
  <si>
    <t>180400010RA0</t>
  </si>
  <si>
    <t>Založení trávníku s dodáním osiva lučního, v rovině</t>
  </si>
  <si>
    <t>AP-HSV</t>
  </si>
  <si>
    <t>POL2_0</t>
  </si>
  <si>
    <t>583314004R</t>
  </si>
  <si>
    <t>kamenivo přírodní těžené frakce 4,0 až 8,0 mm; třída B; Jihomoravský kraj</t>
  </si>
  <si>
    <t>t</t>
  </si>
  <si>
    <t>SPCM</t>
  </si>
  <si>
    <t>POL3_0</t>
  </si>
  <si>
    <t>chodba - v místě vedení ZTI: : 0,6*0,8*(5,6+0,5+16+0,5*2+1,5*2)*1,9</t>
  </si>
  <si>
    <t>451572111R00</t>
  </si>
  <si>
    <t>Lože pod potrubí, stoky a drobné objekty z kameniva drobného těženého 0÷4 mm</t>
  </si>
  <si>
    <t>827-1</t>
  </si>
  <si>
    <t>v otevřeném výkopu,</t>
  </si>
  <si>
    <t>chodba - v místě vedení ZTI: : 0,6*0,1*(5,6+0,5+16+0,5*2+1,5*2)</t>
  </si>
  <si>
    <t>VENKOVNÍ: : 0,6*0,1*(8,5+6,5)</t>
  </si>
  <si>
    <t>566901111R00</t>
  </si>
  <si>
    <t>Vyspravení podkladu po překopech kamenivem těženým nebo štěrkopískem</t>
  </si>
  <si>
    <t>pro inženýrské sítě, se zhutněním</t>
  </si>
  <si>
    <t>část chodníku: : 1,2*1,5*0,15</t>
  </si>
  <si>
    <t>596111111R00</t>
  </si>
  <si>
    <t>Kladení dlažby z mozaiky komunikací pro pěší do lože z kameniva těženého, 1barva</t>
  </si>
  <si>
    <t>s provedením lože tl. do 40 mm, s vyplněním spár, s dvojím beraněním a se smetením přebytečného materiálu na vzdálenost do 3 m</t>
  </si>
  <si>
    <t>602016101R00</t>
  </si>
  <si>
    <t xml:space="preserve">Omítka stěn z hotových směsí postřik, báze, cementová,  ,  ,  </t>
  </si>
  <si>
    <t>801-1</t>
  </si>
  <si>
    <t>po jednotlivých vrstvách</t>
  </si>
  <si>
    <t xml:space="preserve">pod odsek. obklady: : </t>
  </si>
  <si>
    <t>08: : 1,5*(0,85+2,5+1,7+1,5+0,35)</t>
  </si>
  <si>
    <t>-0,8*1,5</t>
  </si>
  <si>
    <t>10: : 1,5*(1,5*2+1,7)</t>
  </si>
  <si>
    <t>pod nové obklady: : 1*1,5*3</t>
  </si>
  <si>
    <t>1,5*(0,85+2,5+1,7+1,5+0,35)</t>
  </si>
  <si>
    <t>-0,8*0,5</t>
  </si>
  <si>
    <t>0,5*(1,5*2+1,7)</t>
  </si>
  <si>
    <t>602016113RT5</t>
  </si>
  <si>
    <t xml:space="preserve">Omítka stěn z hotových směsí vrstva jádrová, vápenocementová,  , tloušťka vrstvy 20 mm,  </t>
  </si>
  <si>
    <t>33</t>
  </si>
  <si>
    <t>612403386R00</t>
  </si>
  <si>
    <t>Hrubá výplň rýh ve stěnách, jakoukoliv maltou maltou ze suchých směsí_x000D_
 100 x 100 mm</t>
  </si>
  <si>
    <t>m</t>
  </si>
  <si>
    <t>801-4</t>
  </si>
  <si>
    <t>jakékoliv šířky rýhy,</t>
  </si>
  <si>
    <t>pro kanalizaci: : 3,3*2+1*3</t>
  </si>
  <si>
    <t>612403388R00</t>
  </si>
  <si>
    <t>Hrubá výplň rýh ve stěnách, jakoukoliv maltou maltou ze suchých směsí_x000D_
 150 x 150 mm</t>
  </si>
  <si>
    <t>pro kanalizaci: : 3,3*2</t>
  </si>
  <si>
    <t>612409991R00</t>
  </si>
  <si>
    <t>Začištění omítek kolem oken, dveří a obkladů apod. maltou vápenou</t>
  </si>
  <si>
    <t>okolo obkladů: : 2*10</t>
  </si>
  <si>
    <t>08: : (0,85+2,5+1,7+1,5+0,35)</t>
  </si>
  <si>
    <t>-0,8</t>
  </si>
  <si>
    <t>10: : (1,5*2+1,7)</t>
  </si>
  <si>
    <t>pod nové obklady: : 1*3</t>
  </si>
  <si>
    <t>ukončení soklíku: : 69,2</t>
  </si>
  <si>
    <t>631312141R00</t>
  </si>
  <si>
    <t>Doplnění mazanin betonem prostým rýh v dosavadních mazaninách</t>
  </si>
  <si>
    <t>prostým betonem (s dodáním hmot) bez potěru,</t>
  </si>
  <si>
    <t>chodba - v místě vedení ZTI: : 0,6*(0,15+0,03)*(5,6+0,5+16+0,5*2+1,5*2)</t>
  </si>
  <si>
    <t>711212000R00</t>
  </si>
  <si>
    <t>Izolace proti vodě nátěr podkladní pod hydroizolační stěrky</t>
  </si>
  <si>
    <t>800-711</t>
  </si>
  <si>
    <t>711212002RT1</t>
  </si>
  <si>
    <t>Izolace proti vodě stěrka hydroizolační  proti vlhkosti</t>
  </si>
  <si>
    <t>chodba - v místě vedení ZTI: : 0,9*(5,6+0,5+16+0,5*2+1,5*2)</t>
  </si>
  <si>
    <t>998711201R00</t>
  </si>
  <si>
    <t>Přesun hmot pro izolace proti vodě svisle do 6 m</t>
  </si>
  <si>
    <t>POL7_</t>
  </si>
  <si>
    <t>50 m vodorovně měřeno od těžiště půdorysné plochy skládky do těžiště půdorysné plochy objektu</t>
  </si>
  <si>
    <t>721170957R00</t>
  </si>
  <si>
    <t>Opravy odpadního potrubí novodurového vsazení odbočky do potrubí hrdlového, D 160 mm</t>
  </si>
  <si>
    <t>kus</t>
  </si>
  <si>
    <t>800-721</t>
  </si>
  <si>
    <t>napojení na šachtu: : 1</t>
  </si>
  <si>
    <t>721176103R00</t>
  </si>
  <si>
    <t>Potrubí HT připojovací vnější průměr D 50 mm, tloušťka stěny 1,8 mm, DN 50</t>
  </si>
  <si>
    <t>včetně tvarovek, objímek. Bez zednických výpomocí.</t>
  </si>
  <si>
    <t>1,5*3</t>
  </si>
  <si>
    <t>721176114R00</t>
  </si>
  <si>
    <t>Potrubí HT odpadní svislé vnější průměr D 75 mm, tloušťka stěny 1,9 mm, DN 70</t>
  </si>
  <si>
    <t>3,5*2</t>
  </si>
  <si>
    <t>721176116R00</t>
  </si>
  <si>
    <t>Potrubí HT odpadní svislé vnější průměr D 125 mm, tloušťka stěny 3,1 mm, DN 125</t>
  </si>
  <si>
    <t>721176124R00</t>
  </si>
  <si>
    <t>Potrubí HT svodné (ležaté) v zemi vnější průměr D 75 mm, tloušťka stěny 2,7 mm, DN 70</t>
  </si>
  <si>
    <t>9+2+1+1</t>
  </si>
  <si>
    <t>721176222R00</t>
  </si>
  <si>
    <t>Potrubí KG svodné (ležaté) v zemi vnější průměr D 110 mm, tloušťka stěny 3,2 mm, DN 100</t>
  </si>
  <si>
    <t>4,5+0,6+0,7+3</t>
  </si>
  <si>
    <t>721176223R00</t>
  </si>
  <si>
    <t>Potrubí KG svodné (ležaté) v zemi vnější průměr D 125 mm, tloušťka stěny 3,2 mm, DN 125</t>
  </si>
  <si>
    <t>venku: : 9,2+6,2</t>
  </si>
  <si>
    <t>vnitřmí: : 1+1,5+3,5</t>
  </si>
  <si>
    <t>721177126R00</t>
  </si>
  <si>
    <t>Čistící kus pro třívrstvé silně odhlučněné potrubí - odpadní svislé vnější vrstva z PP, střední vrstva z PP zesílená minerálními látkami, vnitřní vrstva z PP, hlasitost 17 dB, vnější průměr D 125 mm, DN 125, včetně dodávky materiálu</t>
  </si>
  <si>
    <t>2</t>
  </si>
  <si>
    <t>721194105R00</t>
  </si>
  <si>
    <t>Zřízení přípojek na potrubí D 50 mm, materiál ve specifikaci</t>
  </si>
  <si>
    <t>vyvedení a upevnění odpadních výpustek,</t>
  </si>
  <si>
    <t>721290111R00</t>
  </si>
  <si>
    <t>Zkouška těsnosti kanalizace v objektech vodou, DN 125</t>
  </si>
  <si>
    <t>13+8,8+21,4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</si>
  <si>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</si>
  <si>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</si>
  <si>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</si>
  <si>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900      RT3</t>
  </si>
  <si>
    <t>HZS, Práce v tarifní třídě 6 (např. tesař)</t>
  </si>
  <si>
    <t>h</t>
  </si>
  <si>
    <t>Prav.M</t>
  </si>
  <si>
    <t>POL10_</t>
  </si>
  <si>
    <t xml:space="preserve">práce jinde nespecifikované: : </t>
  </si>
  <si>
    <t>napojení kanalizace na stáv. šachtu: : 5</t>
  </si>
  <si>
    <t>oststaní: : 10</t>
  </si>
  <si>
    <t>722131914R00</t>
  </si>
  <si>
    <t>Opravy vodovodního potrubí závitového vsazení odbočky do potrubí, DN 32</t>
  </si>
  <si>
    <t>soubor</t>
  </si>
  <si>
    <t>722131934R00</t>
  </si>
  <si>
    <t>Opravy vodovodního potrubí závitového propojení dosavadního potrubí, DN 32</t>
  </si>
  <si>
    <t>722172411R00</t>
  </si>
  <si>
    <t>Potrubí z plastických hmot polypropylenové potrubí PP-R, D 20 mm, s 2,8 mm, PN 16, polyfúzně svařované, včetně zednických výpomocí</t>
  </si>
  <si>
    <t>včetně tvarovek, bez zednických výpomocí</t>
  </si>
  <si>
    <t>08,10: : 2,5*2+3,2*2+1,2*2*2+0,5*2*8+1*2+1,5*2</t>
  </si>
  <si>
    <t>třídy: : 1,5*3+1*3</t>
  </si>
  <si>
    <t>722172412R00</t>
  </si>
  <si>
    <t>Potrubí z plastických hmot polypropylenové potrubí PP-R, D 25 mm, s 3,5 mm, PN 16, polyfúzně svařované, včetně zednických výpomocí</t>
  </si>
  <si>
    <t>14+1*2+4+1</t>
  </si>
  <si>
    <t>722172413R00</t>
  </si>
  <si>
    <t>Potrubí z plastických hmot polypropylenové potrubí PP-R, D 32 mm, s 4,4 mm, PN 16, polyfúzně svařované, včetně zednických výpomocí</t>
  </si>
  <si>
    <t>2+2+1,2+3,3</t>
  </si>
  <si>
    <t>722190402R00</t>
  </si>
  <si>
    <t>Vyvedení a upevnění výpustek DN 20</t>
  </si>
  <si>
    <t>umyvadla: : 2*8+2*3</t>
  </si>
  <si>
    <t>722191135R00</t>
  </si>
  <si>
    <t>Hadice flexibilní sanitární, DN 15, délky 800 mm</t>
  </si>
  <si>
    <t>nová umyvadla: : 3*2</t>
  </si>
  <si>
    <t>998722201R00</t>
  </si>
  <si>
    <t>Přesun hmot pro vnitřní vodovod v objektech výšky do 6 m</t>
  </si>
  <si>
    <t>vodorovně do 50 m</t>
  </si>
  <si>
    <t>napojení vodovodu na stáv. šachtu: : 5</t>
  </si>
  <si>
    <t>oststaní: : 15</t>
  </si>
  <si>
    <t>725037113R00</t>
  </si>
  <si>
    <t>Umyvadlo na šrouby, bílé, šířka 600 mm, hloubka 460 mm</t>
  </si>
  <si>
    <t>RTS 17/ I</t>
  </si>
  <si>
    <t>725210911R00</t>
  </si>
  <si>
    <t>Opravy umyvadel demontáž a zpět.montáž umyvadla bez výtokových armtur</t>
  </si>
  <si>
    <t>4+4</t>
  </si>
  <si>
    <t>725530823R00</t>
  </si>
  <si>
    <t>Demontáž elektrických zásobníkových ohřívačů vody tlakových, od 50 do 200 l</t>
  </si>
  <si>
    <t>725530921R00</t>
  </si>
  <si>
    <t>Opravy elektrických zásobníků zpětná montáž zásobníků tlakových ,  80 l</t>
  </si>
  <si>
    <t>725534112R00</t>
  </si>
  <si>
    <t>Elektrický ohřívač vody zásobníkový beztlakový, závěsný svislý, objem 10 l, příkon 2,0 kW, IP 24, včetně dodávky materiálu</t>
  </si>
  <si>
    <t>725810402R00</t>
  </si>
  <si>
    <t>Ventily ventil uzavírací pro do rozvodu vytápění a sanity; kulový, těleso mosaz.rohový, bez připojovací trubičky, DN 10 mm</t>
  </si>
  <si>
    <t>2*3</t>
  </si>
  <si>
    <t>725820801R00</t>
  </si>
  <si>
    <t>Demontáž baterií nástěnných do G 3/4"</t>
  </si>
  <si>
    <t>725823111RT1</t>
  </si>
  <si>
    <t>Baterie umyvadlové a dřezové umyvadlová, stojánková, ruční ovládání bez otvírání odpadu, standardní, včetně dodávky materiálu</t>
  </si>
  <si>
    <t>725825111RT1</t>
  </si>
  <si>
    <t>Baterie umyvadlové a dřezové umyvadlová, nástěnná, ruční ovládání, standardní, včetně dodávky materiálu</t>
  </si>
  <si>
    <t>k původním umyvadlům: : 8</t>
  </si>
  <si>
    <t>725860213R00</t>
  </si>
  <si>
    <t>Zápachová uzávěrka (sifon) pro zařizovací předměty D 32, 40 mm x 5/4"; pro umyvadla; PP; příslušenství krycí růžice odtoku, zpětný uzávěr, včetně dodávky materiálu</t>
  </si>
  <si>
    <t>pro původní umyvadla: : 4+4</t>
  </si>
  <si>
    <t>615290634R</t>
  </si>
  <si>
    <t>skříňka pod umyvadlo; š = 600 mm; h = 625,0 mm; hl = 325 mm; závěsná</t>
  </si>
  <si>
    <t>RTS 15/ II</t>
  </si>
  <si>
    <t>998725201R00</t>
  </si>
  <si>
    <t>Přesun hmot pro zařizovací předměty v objektech výšky do 6 m</t>
  </si>
  <si>
    <t>771101210RT1</t>
  </si>
  <si>
    <t>Příprava podkladu pod dlažby penetrace podkladu pod dlažby</t>
  </si>
  <si>
    <t>800-771</t>
  </si>
  <si>
    <t>54,2</t>
  </si>
  <si>
    <t>771275105RU7</t>
  </si>
  <si>
    <t>Montáž obkladů schodišť z dlaždic keramických hladkých, 150 x 150 mm, do flexibilního tmele, C2TS1, weber.for profiflex (lep),weber.color comfort (sp)</t>
  </si>
  <si>
    <t>RTS 18/ I</t>
  </si>
  <si>
    <t>1,7*(0,18*2+0,4)</t>
  </si>
  <si>
    <t>771277801R00</t>
  </si>
  <si>
    <t>Montáž obkladů schodišť z dlaždic keramických Profily na hrany stupňů kombinované z tvrdé a měkké plastické hmoty, výšky 8 mm</t>
  </si>
  <si>
    <t>RTS 15/ I</t>
  </si>
  <si>
    <t>protiskluzné profily na hrany stupňů</t>
  </si>
  <si>
    <t>1,7*2</t>
  </si>
  <si>
    <t>771475014RU7</t>
  </si>
  <si>
    <t>Montáž soklíků z dlaždic keramických výšky 100 mm, soklíků vodorovných, kladených do flexibilního tmele</t>
  </si>
  <si>
    <t>17,4+7+1,7+5,9+1,2+1,2+4+1,6+24,2+0,9*2+0,3*2*2+0,4*2+0,6*2</t>
  </si>
  <si>
    <t>771479001R00</t>
  </si>
  <si>
    <t>Montáž soklíků z dlaždic keramických Řezání dlaždic pro soklíky</t>
  </si>
  <si>
    <t>771575111RT6</t>
  </si>
  <si>
    <t>Montáž podlah z dlaždic keramických 450 x 450 mm, režných nebo glazovaných, hladkých, kladených do flexibilního tmele</t>
  </si>
  <si>
    <t>771577113RS3</t>
  </si>
  <si>
    <t>Hrany schodů, dilatační, koutové, ukončovací a přechodové profily profily přechodové eloxovaný hliník, dekorativní spojení dvou podlah stejné výšky, uložení do tmele, výška profilu 12,5 mm, šířka profilu 10 mm</t>
  </si>
  <si>
    <t>náhrada prahů dveří: : 0,9*6+1,25+1,3</t>
  </si>
  <si>
    <t>771578011R00</t>
  </si>
  <si>
    <t>Zvláštní úpravy spár spára podlaha-stěna silikonem</t>
  </si>
  <si>
    <t>597642031R</t>
  </si>
  <si>
    <t>dlažba keramická š = 300 mm; l = 300 mm; h = 9,0 mm; protiskluzová úprava; pro interiér i exteriér</t>
  </si>
  <si>
    <t>0,1*69,2*1,05</t>
  </si>
  <si>
    <t>54,2*1,05</t>
  </si>
  <si>
    <t>998771201R00</t>
  </si>
  <si>
    <t>Přesun hmot pro podlahy z dlaždic v objektech výšky do 6 m</t>
  </si>
  <si>
    <t>50 m vodorovně</t>
  </si>
  <si>
    <t xml:space="preserve">styk stáv. podlaha-nový obklad: : </t>
  </si>
  <si>
    <t>781415015RT1</t>
  </si>
  <si>
    <t>Montáž obkladů vnitřních z obkládaček pórovinových montáž obkladů vnitřních  z obkladaček pórovinových do tmele  , 200 x 200, nebo 300 x 150 mm, lepených do flexibilního tmele</t>
  </si>
  <si>
    <t/>
  </si>
  <si>
    <t>08: : 2*(0,85+2,5+1,7+1,5+0,35)</t>
  </si>
  <si>
    <t>-0,8*2</t>
  </si>
  <si>
    <t>10: : 2*(1,5*2+1,7)</t>
  </si>
  <si>
    <t>781491001RT1</t>
  </si>
  <si>
    <t>Lišty k obkladům bez dodávky materiálu</t>
  </si>
  <si>
    <t>08: : 2*2+(0,85+2,5+1,7+1,5+0,35)</t>
  </si>
  <si>
    <t>10: : 2*2+(1,5*2+1,7)</t>
  </si>
  <si>
    <t>pod nové obklady: : 2*2*3</t>
  </si>
  <si>
    <t>28342462R</t>
  </si>
  <si>
    <t>profil plastový na obklad ukončovací; rozměr 6,0 mm; s vymezovačem spáry</t>
  </si>
  <si>
    <t>30,8*1,1</t>
  </si>
  <si>
    <t>597813664R</t>
  </si>
  <si>
    <t>obklad keramický š = 198 mm; l = 248 mm; h = 6,8 mm; pro interiér; barva světle šedá; lesk</t>
  </si>
  <si>
    <t>26,1*1,05</t>
  </si>
  <si>
    <t>998781201R00</t>
  </si>
  <si>
    <t>Přesun hmot pro obklady keramické v objektech výšky do 6 m</t>
  </si>
  <si>
    <t>783212100R00</t>
  </si>
  <si>
    <t>Nátěry kov. stavebních doplňk. konstrukcí olejové dvojnásobné</t>
  </si>
  <si>
    <t>800-783</t>
  </si>
  <si>
    <t>zárubně dveří WC: : (0,8+1,97*2)*(0,15+0,05)*2</t>
  </si>
  <si>
    <t>783613920R00</t>
  </si>
  <si>
    <t>Údržba nátěrů truhlářských výrobků, olejové jednonásobné s 1x emailováním a 1x tmelením</t>
  </si>
  <si>
    <t>dveří vícevýplňových (profilovaných) a žaluziových nebo oken dvoudílných tříkřídlových a vícekřídlových a oken třídílných a vícedílných nebo vestavěného nábytku</t>
  </si>
  <si>
    <t>dveře na WC: : 0,8*2*2</t>
  </si>
  <si>
    <t>784452911R00</t>
  </si>
  <si>
    <t>Oprava maleby z malířských směsí se začištěním v místnostech do 3,8 m, z malířských směsí tekutých, dvojnásobné bez pačokování, jednobarevné, s obroušením a oprášením</t>
  </si>
  <si>
    <t>800-784</t>
  </si>
  <si>
    <t>02: : 45,5+3,17*(5,95*2+7,65*2)</t>
  </si>
  <si>
    <t>03: : 63,5+3,3*(7,1*2+8,95*2)</t>
  </si>
  <si>
    <t>04: : 53,6+3,3*(7,55*2+7,1*2)</t>
  </si>
  <si>
    <t>08: : 7,3+2,75*(2,6*2+2,9*2)</t>
  </si>
  <si>
    <t>10: : 4,6+2,75*(1,7*2+2,7*2)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</si>
  <si>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</si>
  <si>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</si>
  <si>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02: : 45,5</t>
  </si>
  <si>
    <t>03: : 63,5</t>
  </si>
  <si>
    <t>04: : 53,6</t>
  </si>
  <si>
    <t>08: : 7,3</t>
  </si>
  <si>
    <t>10: : 4,6</t>
  </si>
  <si>
    <t>952902110R00</t>
  </si>
  <si>
    <t>Čištění budov zametáním v místnostech, chodbách, na schodišti a na půdě</t>
  </si>
  <si>
    <t>v místě nové dlažby: : 54,20</t>
  </si>
  <si>
    <t>900      RT1</t>
  </si>
  <si>
    <t>HZS, Práce v tarifní třídě 4 (např. tesař)</t>
  </si>
  <si>
    <t>demontáž a zpětná montáž zařiz předmětů- mydlenky,zrcadla apod.: : 10</t>
  </si>
  <si>
    <t>montáž nových předmětů 3xzásob mýdly,3xzásob.ručník: : 6</t>
  </si>
  <si>
    <t>965042241R00</t>
  </si>
  <si>
    <t>Bourání podkladů pod dlažby nebo litých celistvých dlažeb a mazanin  betonových nebo z litého asfaltu, tloušťky přes 100 mm, plochy přes 4 m2</t>
  </si>
  <si>
    <t>801-3</t>
  </si>
  <si>
    <t>chodba - v místě vedení ZTI: : 0,6*0,15*(5,6+0,5+16+0,5*2+1,5*2)</t>
  </si>
  <si>
    <t>965081813RT1</t>
  </si>
  <si>
    <t>Bourání podlah z dlaždic teracových, tloušťky do 30 mm, plochy přes 1 m2</t>
  </si>
  <si>
    <t>bez podkladního lože, s jakoukoliv výplní spár</t>
  </si>
  <si>
    <t>chodba - v místě vedení ZTI: : 0,6*(5,6+0,5+16+0,5*2+1,5*2)</t>
  </si>
  <si>
    <t>969011121R00</t>
  </si>
  <si>
    <t>Vybourání vodovodního, plynového a podobného vedení DN do 52 mm</t>
  </si>
  <si>
    <t>včetně pomocného lešení o výšce podlahy do 1900 mm a pro zatížení do 1,5 kPa  (150 kg/m2),</t>
  </si>
  <si>
    <t>vodovod: : 15</t>
  </si>
  <si>
    <t>970031025R00</t>
  </si>
  <si>
    <t>Jádrové vrtání, kruhové prostupy v cihelném zdivu jádrové vrtání, d 25 mm</t>
  </si>
  <si>
    <t>prostup přes zeď k bojleru, 08: : 0,5*2</t>
  </si>
  <si>
    <t>970051035R00</t>
  </si>
  <si>
    <t>Jádrové vrtání, kruhové prostupy v železobetonu jádrové vrtání , d 35-39 mm</t>
  </si>
  <si>
    <t>prostup VŠ: : 0,3</t>
  </si>
  <si>
    <t>970241150R00</t>
  </si>
  <si>
    <t>Řezání prostého betonu hloubka řezu 150 mm</t>
  </si>
  <si>
    <t>chodba - v místě vedení ZTI: : 2*(5,6+0,5+16+0,5*2+1,5*2)</t>
  </si>
  <si>
    <t>971052451R00</t>
  </si>
  <si>
    <t>Vybourání a prorážení otvorů v železobetonových zdech a příčkách plochy do 0,25 m2, tloušťky do 450 mm</t>
  </si>
  <si>
    <t>základových nebo nadzákladových,</t>
  </si>
  <si>
    <t>kanalizace: : 3</t>
  </si>
  <si>
    <t>971052481R00</t>
  </si>
  <si>
    <t>Vybourání a prorážení otvorů v železobetonových zdech a příčkách plochy do 0,25 m2, tloušťky do 900 mm</t>
  </si>
  <si>
    <t>kanalizace základem: : 1</t>
  </si>
  <si>
    <t>974031153R00</t>
  </si>
  <si>
    <t>Vysekání rýh v jakémkoliv zdivu cihelném v ploše_x000D_
 do hloubky 100 mm, šířky do 100 mm</t>
  </si>
  <si>
    <t>974031164R00</t>
  </si>
  <si>
    <t>Vysekání rýh v jakémkoliv zdivu cihelném v ploše_x000D_
 do hloubky 150 mm, šířky do 150 mm</t>
  </si>
  <si>
    <t>978013191R00</t>
  </si>
  <si>
    <t>Otlučení omítek vápenných nebo vápenocementových vnitřních s vyškrabáním spár, s očištěním zdiva stěn, v rozsahu do 100 %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</si>
  <si>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</si>
  <si>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</si>
  <si>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</si>
  <si>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999281105R00</t>
  </si>
  <si>
    <t xml:space="preserve">Přesun hmot pro opravy a údržbu objektů pro opravy a údržbu dosavadních objektů včetně vnějších plášťů_x000D_
 výšky do 6 m,  </t>
  </si>
  <si>
    <t>oborů 801, 803, 811 a 812</t>
  </si>
  <si>
    <t>55149010R</t>
  </si>
  <si>
    <t>zásobník na papírové ručníky; nerez</t>
  </si>
  <si>
    <t>55149020R</t>
  </si>
  <si>
    <t>dávkovač tekutého mýdla nerez; dvojdílný; obsah 1,00 l</t>
  </si>
  <si>
    <t>979081111R00</t>
  </si>
  <si>
    <t>Odvoz suti a vybouraných hmot na skládku do 1 km</t>
  </si>
  <si>
    <t>POL8_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</si>
  <si>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</si>
  <si>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</si>
  <si>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</si>
  <si>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</si>
  <si>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</si>
  <si>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</si>
  <si>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979086112R00</t>
  </si>
  <si>
    <t xml:space="preserve">Vodorovná doprava suti a vybouraných hmot nakládání nebo překládání suti a vybouraných hmot na dopravní prostředek při vodorovné dopravě,  ,  </t>
  </si>
  <si>
    <t>832-1</t>
  </si>
  <si>
    <t>bez naložení, s vyložením a hrubým urovnáním</t>
  </si>
  <si>
    <t>979093111R00</t>
  </si>
  <si>
    <t>Uložení suti na skládku bez zhutnění</t>
  </si>
  <si>
    <t>800-6</t>
  </si>
  <si>
    <t>s hrubým urovnáním,</t>
  </si>
  <si>
    <t>979990001R00</t>
  </si>
  <si>
    <t>Poplatek za skládku stavební suti</t>
  </si>
  <si>
    <t>RTS 18/ II</t>
  </si>
  <si>
    <t>005121 R</t>
  </si>
  <si>
    <t>Zařízení staveniště</t>
  </si>
  <si>
    <t>Soubor</t>
  </si>
  <si>
    <t>Indiv</t>
  </si>
  <si>
    <t>POL99_2</t>
  </si>
  <si>
    <t>SUM</t>
  </si>
  <si>
    <t>END</t>
  </si>
  <si>
    <t>21-100</t>
  </si>
  <si>
    <t>Elektroinstalace, podrobná specifikace viz samostatný list-příloha č.1</t>
  </si>
  <si>
    <t>kpl</t>
  </si>
  <si>
    <t>Vlastní</t>
  </si>
  <si>
    <t>POL1_</t>
  </si>
  <si>
    <t>346244313R00</t>
  </si>
  <si>
    <t>Obezdívka van a WC modulů z pórobetonu tloušťky 100 mm</t>
  </si>
  <si>
    <t>pro WC: : 1,2*2,7+2,7*0,15</t>
  </si>
  <si>
    <t>1,2*3,65+3,65*0,15</t>
  </si>
  <si>
    <t>601016193R00</t>
  </si>
  <si>
    <t>Omítka stropů a podhledů z hotových směsí Doplňkové práce pro omítky stropů z hotových směsí hloubková penetrace stropů akrylátová</t>
  </si>
  <si>
    <t>prostory WC, šatna ne!: : 7,3+9,3+4,6+9,3</t>
  </si>
  <si>
    <t>sprcha: : 2*(0,8*2+1,4*2)-0,6*2</t>
  </si>
  <si>
    <t>WC dívky: : 1,5*(1,5*2+3,5)</t>
  </si>
  <si>
    <t>WC chlapci: : 1,5*(1,45*2+2,7)</t>
  </si>
  <si>
    <t>1,5*(1,6+2)</t>
  </si>
  <si>
    <t>Položka pořadí 21: : 31,15000</t>
  </si>
  <si>
    <t>602016193R00</t>
  </si>
  <si>
    <t>Omítka stěn z hotových směsí Doplňkové práce pro omítky stěn z hotových směsí_x000D_
 hloubková penetrace stěn akrylátová</t>
  </si>
  <si>
    <t>Položka pořadí 124: : 102,69000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</si>
  <si>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</si>
  <si>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</si>
  <si>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</si>
  <si>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stropy-kromě šatny: : 7,3+9,3+4,6+9,3</t>
  </si>
  <si>
    <t>612403380R00</t>
  </si>
  <si>
    <t>Hrubá výplň rýh ve stěnách, jakoukoliv maltou maltou ze suchých směsí_x000D_
 30 x 30 mm</t>
  </si>
  <si>
    <t>2,75*9</t>
  </si>
  <si>
    <t>612471411RT2</t>
  </si>
  <si>
    <t>Tenkovrstvá úprava stěn aktivovaným štukem malta vápenná</t>
  </si>
  <si>
    <t>na rovném povrchu vnitřních stěn, pilířů, svislých panelových konstrukcí, s nejnutnějším obroušením podkladu (pemzou apod.) a oprášením,</t>
  </si>
  <si>
    <t>Hodnota: : 72,19</t>
  </si>
  <si>
    <t xml:space="preserve">08!(2,75-2)*(2,6+1,75+1,5+0,35+0,8*2+1,4*2)+2,75*(2,1+1+0,9)-1,35*1,3+0,8*2: : </t>
  </si>
  <si>
    <t xml:space="preserve">09!(2,75-1,5)*(1,4+3,65+1,4)+2,75*(1*2+3,65)-1,35*1,3-0,8*2: : </t>
  </si>
  <si>
    <t xml:space="preserve">10!(2,75-2)*(1,7+1,5*2)+2,75*(1,2*2+1,7)-1,35*1,3-0,8*2*2: : </t>
  </si>
  <si>
    <t xml:space="preserve">11!(2,75-1,5)*(1,5*2+2,7+2+1,5)+2,75*(1,2+2)-1,3*1,35+0,8*2: : </t>
  </si>
  <si>
    <t xml:space="preserve">ostění!0,2*(1,35+1,3*2)*4: : </t>
  </si>
  <si>
    <t>632415106RT2</t>
  </si>
  <si>
    <t>Potěr ze suchých směsí cementový samonivelační vyrovnávací, tloušťky 6 mm, včetně penetrace</t>
  </si>
  <si>
    <t>s rozprostřením a uhlazením</t>
  </si>
  <si>
    <t xml:space="preserve">plochy vybouraných dlažeb: : </t>
  </si>
  <si>
    <t>Položka pořadí 38: : 55,60000</t>
  </si>
  <si>
    <t>941955003R00</t>
  </si>
  <si>
    <t>Lešení lehké pracovní pomocné pomocné, o výšce lešeňové podlahy přes 1,9 do 2,5 m</t>
  </si>
  <si>
    <t>800-3</t>
  </si>
  <si>
    <t>7,3+9,3+4,6+9,3</t>
  </si>
  <si>
    <t>7,3+9,3+4,6+9,3+25,1</t>
  </si>
  <si>
    <t>demontáž doplňků-držáky papírů apod.: : 4</t>
  </si>
  <si>
    <t>962031113R00</t>
  </si>
  <si>
    <t>Bourání příček z cihel pálených plných, tloušťky 65 mm</t>
  </si>
  <si>
    <t>nebo vybourání otvorů průřezové plochy přes 4 m2 v příčkách, včetně pomocného lešení o výšce podlahy do 1900 mm a pro zatížení do 1,5 kPa  (150 kg/m2),</t>
  </si>
  <si>
    <t>09: : 2,75*(3,65+1,4*3)-0,6*2*4</t>
  </si>
  <si>
    <t>11: : 2,75*(2,7+1,35*3)-0,6*2*3</t>
  </si>
  <si>
    <t>965081713R00</t>
  </si>
  <si>
    <t>Bourání podlah z keramických dlaždic, tloušťky do 10 mm, plochy přes 1 m2</t>
  </si>
  <si>
    <t>25,1+7,3+9,3+4,6+9,3</t>
  </si>
  <si>
    <t>965081702R00</t>
  </si>
  <si>
    <t>Bourání podlah Soklíků z dlažeb keramických tloušťky do 10 mm, výšky do 100 mm</t>
  </si>
  <si>
    <t xml:space="preserve">soklíky: : </t>
  </si>
  <si>
    <t>07: : (5,35*2+5,3*2-0,8*2-1,25)</t>
  </si>
  <si>
    <t>10: : (1,15*2+1,7-0,8*2)</t>
  </si>
  <si>
    <t>11: : (1,2+2+2,7-0,6*3-0,8)</t>
  </si>
  <si>
    <t>08: : (0,9+1,1+2,1-0,8-0,7)</t>
  </si>
  <si>
    <t>09: : (1*2+3,65*2-0,8-0,6*4)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</si>
  <si>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</si>
  <si>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</si>
  <si>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</si>
  <si>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4+3+4</t>
  </si>
  <si>
    <t>968061126R00</t>
  </si>
  <si>
    <t>Vyvěšení nebo zavěšení dřevěných křídel dveří, plochy přes 2 m2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</si>
  <si>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</si>
  <si>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</si>
  <si>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09: : 0,6*2*4</t>
  </si>
  <si>
    <t>11: : 0,6*2*3</t>
  </si>
  <si>
    <t>969021111R00</t>
  </si>
  <si>
    <t>Vybourání kanalizačního potrubí DN do 100 mm</t>
  </si>
  <si>
    <t>10</t>
  </si>
  <si>
    <t>974082112R00</t>
  </si>
  <si>
    <t>Vysekání rýh pro vodiče v omítce stěn_x000D_
 z jakékoliv malty vápenné nebo vápenocementové, šířky do 30 mm</t>
  </si>
  <si>
    <t>elektro: : 25+15</t>
  </si>
  <si>
    <t xml:space="preserve">plochy s odsek obklady: : </t>
  </si>
  <si>
    <t>Položka pořadí 53: : 46,60000</t>
  </si>
  <si>
    <t>07: : 0,1*(5,35*2+5,3*2-0,8*2-1,25)</t>
  </si>
  <si>
    <t>10: : 0,1*(1,15*2+1,7-0,8*2)</t>
  </si>
  <si>
    <t>11: : 0,1*(1,2+2+2,7-0,6*3-0,8)</t>
  </si>
  <si>
    <t>08: : 0,1*(0,9+1,1+2,1-0,8-0,7)</t>
  </si>
  <si>
    <t>09: : 0,1*(1*2+3,65*2-0,8-0,6*4)</t>
  </si>
  <si>
    <t>WC dívky: : 1,5*(1,4*2+0,8*2-0,6*2)*4</t>
  </si>
  <si>
    <t>WC chlapci: : 1,5*(0,85*2+1,35*2-0,6*2)*3</t>
  </si>
  <si>
    <t>sprcha: : 2*(1,4*2+0,8*2)-0,7*2+0,8*1,4</t>
  </si>
  <si>
    <t>Položka pořadí 62: : 8,52000</t>
  </si>
  <si>
    <t>711212601RT1</t>
  </si>
  <si>
    <t>Izolace proti vodě doplňky_x000D_
 těsnicí pás š.120 mm do spoje podlaha-stěna</t>
  </si>
  <si>
    <t>sprcha: : 1,4*2+0,8*2</t>
  </si>
  <si>
    <t>711212611RT1</t>
  </si>
  <si>
    <t>Izolace proti vodě doplňky_x000D_
 těsnicí pás šířky 120 mm do svislých koutů</t>
  </si>
  <si>
    <t>sprcha: : 2*4</t>
  </si>
  <si>
    <t>721170952R00</t>
  </si>
  <si>
    <t>Opravy odpadního potrubí novodurového vsazení odbočky do potrubí hrdlového, D 63 mm</t>
  </si>
  <si>
    <t>pisoár: : 4</t>
  </si>
  <si>
    <t>umyvadla: : 8</t>
  </si>
  <si>
    <t>721170955R00</t>
  </si>
  <si>
    <t>Opravy odpadního potrubí novodurového vsazení odbočky do potrubí hrdlového, D 110 mm</t>
  </si>
  <si>
    <t>wc: : 7</t>
  </si>
  <si>
    <t>721171239R00</t>
  </si>
  <si>
    <t>Tvarovka k připojení závěsného WC potrubí polyetylenové, vnější průměr D 90/110 mm</t>
  </si>
  <si>
    <t>včetně tvarovek. Bez zednických výpomocí.</t>
  </si>
  <si>
    <t>pisoár: : 0,9*4</t>
  </si>
  <si>
    <t>umavadla: : 0,9*8</t>
  </si>
  <si>
    <t>721176115R00</t>
  </si>
  <si>
    <t>Potrubí HT odpadní svislé vnější průměr D 110 mm, tloušťka stěny 2,7 mm, DN 100</t>
  </si>
  <si>
    <t>721194109R00</t>
  </si>
  <si>
    <t>Zřízení přípojek na potrubí D 110  mm, materiál ve specifikaci</t>
  </si>
  <si>
    <t>721210817R00</t>
  </si>
  <si>
    <t>Demontáž vpusti vanové, DN 70</t>
  </si>
  <si>
    <t>sprcha: : 1</t>
  </si>
  <si>
    <t>721223420RT1</t>
  </si>
  <si>
    <t xml:space="preserve">Vpusť podlahová se zápachovou uzávěrkou průměr 50 mm, s vodorovným odtokem, přítokovou trubkou D 40/50 mm, 123x123mm/115x115mm, mřížka nerez, izolační souprava s fólií,  </t>
  </si>
  <si>
    <t>u pisoárů: : 1</t>
  </si>
  <si>
    <t>práce jinde nespecifikovaní-pracnost napojení na stáv. rozvody: : 10</t>
  </si>
  <si>
    <t>722131932R00</t>
  </si>
  <si>
    <t>Opravy vodovodního potrubí závitového propojení dosavadního potrubí, DN 20</t>
  </si>
  <si>
    <t>u umyvadel: : (4+4)*2</t>
  </si>
  <si>
    <t>pro umyvadla: : 0,8*2*8</t>
  </si>
  <si>
    <t>pro WC: : 1*7</t>
  </si>
  <si>
    <t>pro pisoáry: : 0,9*4</t>
  </si>
  <si>
    <t>722181211RT7</t>
  </si>
  <si>
    <t>Izolace vodovodního potrubí návleková z trubic z pěnového polyetylenu, tloušťka stěny 6 mm, d 22 mm</t>
  </si>
  <si>
    <t>Položka pořadí 85: : 23,40000</t>
  </si>
  <si>
    <t>pro potrubí rozpočt. objektu 01: : 36,7</t>
  </si>
  <si>
    <t>722181211RT8</t>
  </si>
  <si>
    <t>Izolace vodovodního potrubí návleková z trubic z pěnového polyetylenu, tloušťka stěny 6 mm, d 25 mm</t>
  </si>
  <si>
    <t>pro potrubí rozpočt. objektu 01: : 21</t>
  </si>
  <si>
    <t>722181211RU1</t>
  </si>
  <si>
    <t>Izolace vodovodního potrubí návleková z trubic z pěnového polyetylenu, tloušťka stěny 6 mm, d 32 mm</t>
  </si>
  <si>
    <t>pro potrubí rozpočt. objektu 01: : 8,5</t>
  </si>
  <si>
    <t>umyvadla: : 2*8</t>
  </si>
  <si>
    <t>WC: : 7</t>
  </si>
  <si>
    <t>pisoáry: : 4</t>
  </si>
  <si>
    <t>umyvadla: : 8*2</t>
  </si>
  <si>
    <t>725110814R00</t>
  </si>
  <si>
    <t>Demontáž klozetů kombinovaných</t>
  </si>
  <si>
    <t>725111263RT1</t>
  </si>
  <si>
    <t>Nádrže splachovací vestavěné</t>
  </si>
  <si>
    <t>7</t>
  </si>
  <si>
    <t>725014161R00</t>
  </si>
  <si>
    <t>Klozetové mísy závěsné, bilé, hluboké splachování, zadní, včetně sedátka, šířka 360 mm, hloubka 510 mm, výška 400 mm</t>
  </si>
  <si>
    <t>725122817R00</t>
  </si>
  <si>
    <t>Demontáž pisoárů bez nádrže + 1 záchodkem</t>
  </si>
  <si>
    <t>725016103R00</t>
  </si>
  <si>
    <t>Pisoár diturvitový, bílý, s otvorem pro ventil, s oplachovacím ventilem , včetně dodávky materiálu</t>
  </si>
  <si>
    <t>725017162R00</t>
  </si>
  <si>
    <t>Umyvadlo na šrouby, bílé, šířka 550 mm, hloubka 450 mm</t>
  </si>
  <si>
    <t>08: : 4</t>
  </si>
  <si>
    <t>10: : 4</t>
  </si>
  <si>
    <t>725017168R00</t>
  </si>
  <si>
    <t>Kryt sifonu keramický bílý</t>
  </si>
  <si>
    <t>725299101R00</t>
  </si>
  <si>
    <t>Montáž koupelnových doplňků mýdelníků, držáků apod.</t>
  </si>
  <si>
    <t>mýdelníky: : 8</t>
  </si>
  <si>
    <t>zásobník papírových utěrek: : 2</t>
  </si>
  <si>
    <t>držák štětky WC: : 7</t>
  </si>
  <si>
    <t>DRŽÁK TOALETNÍHO PAPÍRU: : 7</t>
  </si>
  <si>
    <t>zrcadlo: : 3</t>
  </si>
  <si>
    <t>725810811R00</t>
  </si>
  <si>
    <t>Demontáž výtokových ventilů nástěnných</t>
  </si>
  <si>
    <t>725823121RT1</t>
  </si>
  <si>
    <t>Baterie umyvadlové a dřezové umyvadlová, stojánková, ruční ovládání s otvíráním odpadu, standardní, včetně dodávky materiálu</t>
  </si>
  <si>
    <t>725845111RT1</t>
  </si>
  <si>
    <t>Baterie sprchová nástěnná, ruční ovládání bez příslušentsví, standardní, včetně dodávky materiálu</t>
  </si>
  <si>
    <t>POL1_7</t>
  </si>
  <si>
    <t>725849302R00</t>
  </si>
  <si>
    <t>Baterie sprchová Montáž baterie sprchové držáku sprchy</t>
  </si>
  <si>
    <t>787911111R00</t>
  </si>
  <si>
    <t>Montáž zrcadla na stěnu, lepidlem, plochy do 2 m2</t>
  </si>
  <si>
    <t>800-787</t>
  </si>
  <si>
    <t>nad umyvadly: : 0,8*2,5</t>
  </si>
  <si>
    <t>0,8*1,5*2</t>
  </si>
  <si>
    <t>55145356R</t>
  </si>
  <si>
    <t>tyč sprchová l = 60 cm; příslušenství posuvný držák; chrom</t>
  </si>
  <si>
    <t>POL3_7</t>
  </si>
  <si>
    <t>55149002R</t>
  </si>
  <si>
    <t>držák toaletního papíru nerez; se zámkem a klíčem</t>
  </si>
  <si>
    <t>POL3_</t>
  </si>
  <si>
    <t>55149031R</t>
  </si>
  <si>
    <t>koš odpadkový nerez; obsah 5,0 l</t>
  </si>
  <si>
    <t>wc dívky: : 4</t>
  </si>
  <si>
    <t>u umyvadel: : 2</t>
  </si>
  <si>
    <t>55149050R</t>
  </si>
  <si>
    <t>WC kartáč nerez; držák univerzální</t>
  </si>
  <si>
    <t>63465124R</t>
  </si>
  <si>
    <t>sklo plavené zrcadlo; čiré; š = 1 600 mm; l = 2000,0 mm; tl = 4,0 mm</t>
  </si>
  <si>
    <t>735119140R00</t>
  </si>
  <si>
    <t>Otopná tělesa litinová článková montáž bez rozlišení, bez dodávky materiálu</t>
  </si>
  <si>
    <t>800-731</t>
  </si>
  <si>
    <t>08: : 0,15*0,6*15</t>
  </si>
  <si>
    <t>09: : 0,15*0,6*15</t>
  </si>
  <si>
    <t>10: : 0,15*0,6*15</t>
  </si>
  <si>
    <t>11: : 0,15*0,6*15</t>
  </si>
  <si>
    <t>735111810R00</t>
  </si>
  <si>
    <t>Demontáž radiátorů litinových článkových</t>
  </si>
  <si>
    <t>735494811R00</t>
  </si>
  <si>
    <t>Vypuštění vody z otopných soustav bez kotlů, ohříváků, zásobníků a nádrží</t>
  </si>
  <si>
    <t>( bez kotlů, ohříváků, zásobníků a nádrží )</t>
  </si>
  <si>
    <t>998735201R00</t>
  </si>
  <si>
    <t>Přesun hmot pro otopná tělesa v objektech výšky do 6 m</t>
  </si>
  <si>
    <t>766121210R00</t>
  </si>
  <si>
    <t>Montáž stěn kompletizovaných plných, s výplní palubovkou nebo překližkou, výšky do 2,75 m</t>
  </si>
  <si>
    <t>800-766</t>
  </si>
  <si>
    <t>včetně oboustranného olištování,</t>
  </si>
  <si>
    <t>09: : 2*(3,65+1,4*4)</t>
  </si>
  <si>
    <t>11: : 2*(2,7+1,35*3)</t>
  </si>
  <si>
    <t>766661112R00</t>
  </si>
  <si>
    <t>Montáž dveřních křídel kompletizovaných otevíravých ,  , do ocelové nebo fošnové zárubně, jednokřídlových, šířky do 800 mm</t>
  </si>
  <si>
    <t>766661132R00</t>
  </si>
  <si>
    <t>Montáž dveřních křídel kompletizovaných otevíravých ,  , do ocelové nebo fošnové zárubně, dvoukřídlových, šířky do 1450 mm</t>
  </si>
  <si>
    <t>766670021R00</t>
  </si>
  <si>
    <t xml:space="preserve">Montáž kliky a štítku </t>
  </si>
  <si>
    <t>766104</t>
  </si>
  <si>
    <t>Sanitární stěny v. 200cm s dveřmi 60cm materiál, DTDL deska 25mm,hliník. profily a nožky,v.203cm</t>
  </si>
  <si>
    <t>09: : (3,65+1,4*4)</t>
  </si>
  <si>
    <t>11: : (2,7+1,35*3)</t>
  </si>
  <si>
    <t>54914591R</t>
  </si>
  <si>
    <t>kování stavební - prvek: kliky se štíty pro klíč; provedení Cr; pro dveře</t>
  </si>
  <si>
    <t>611601203R</t>
  </si>
  <si>
    <t>dveře vnitřní š = 800 mm; h = 1 970,0 mm; laminátové; otevíravé; počet křídel 1; plné; dekor dub, buk, olše, javor, třešeň, bílá, šedá, ořech, wenge, kalvados, merano, titan</t>
  </si>
  <si>
    <t>611601206R</t>
  </si>
  <si>
    <t>dveře vnitřní š = 1 250 mm; h = 1 970,0 mm; laminátové; otevíravé; počet křídel 2; plné; dekor dub, buk, olše, javor, třešeň, bílá, šedá, ořech, wenge, kalvados, merano, titan</t>
  </si>
  <si>
    <t>998766201R00</t>
  </si>
  <si>
    <t>Přesun hmot pro konstrukce truhlářské v objektech výšky do 6 m</t>
  </si>
  <si>
    <t>Položka pořadí 110: : 32,85000</t>
  </si>
  <si>
    <t>1,25</t>
  </si>
  <si>
    <t>771579795RT2</t>
  </si>
  <si>
    <t>Příplatky k položkám montáže podlah keramických příplatek za spárování vodotěsnou hmotou - plošně</t>
  </si>
  <si>
    <t>0,8*1,4</t>
  </si>
  <si>
    <t>Položka pořadí 112: : 55,60000*1,05</t>
  </si>
  <si>
    <t>08-sprcha: : 2,2*(0,8*2+1,4*2+0,9+0,1*2+0,7)-0,7*2*2</t>
  </si>
  <si>
    <t>09: : 2*(1,5*2+3,65)+3,65*0,15</t>
  </si>
  <si>
    <t>11: : 2*(1,5*2+2,7)+2,7*0,15</t>
  </si>
  <si>
    <t>781419706RT2</t>
  </si>
  <si>
    <t>Montáž obkladů vnitřních z obkládaček pórovinových příplatky k položkám montáže obkladů vnitřních z obkladaček pórovinových příplatek za spárovací vodotěsnou hmotu - plošně</t>
  </si>
  <si>
    <t>08-sprcha: : (0,8*2+1,4*2+0,9+0,1*2+0,7)-0,7*2*2</t>
  </si>
  <si>
    <t>09: : (1,5*2+3,65)+3,65</t>
  </si>
  <si>
    <t>11: : (1,5*2+2,7)+2,7</t>
  </si>
  <si>
    <t>Položka pořadí 118: : 22,10000*1,1</t>
  </si>
  <si>
    <t>lemování zrcadel: : 0,8*2+2,5*2</t>
  </si>
  <si>
    <t>(0,8*2+1,5*2)*2</t>
  </si>
  <si>
    <t>Položka pořadí 117: : 36,49250*1,05</t>
  </si>
  <si>
    <t>783324140R00</t>
  </si>
  <si>
    <t>Nátěry otopných těles syntetické litinových radiátorů, základní + jednonásobné s 1x emailováním</t>
  </si>
  <si>
    <t>5,4*2</t>
  </si>
  <si>
    <t>783424140R00</t>
  </si>
  <si>
    <t>Nátěry potrubí a armatur syntetické potrubí, do DN 50 mm, dvojnásobné se základním nátěrem</t>
  </si>
  <si>
    <t>na vzduchu schnoucí</t>
  </si>
  <si>
    <t>2,75*2*5</t>
  </si>
  <si>
    <t>7*2+8*2</t>
  </si>
  <si>
    <t>zárubně: : (0,8+1,97*2)*(0,16+0,05)*4</t>
  </si>
  <si>
    <t>(1,25+1,97*2)*(0,16+0,05)</t>
  </si>
  <si>
    <t>784402801R00</t>
  </si>
  <si>
    <t>Odstranění maleb oškrabáním, v místnostech do 3,8 m</t>
  </si>
  <si>
    <t>Hodnota: : 102,69</t>
  </si>
  <si>
    <t xml:space="preserve">stropy-kromě šatny!7,3+9,3+4,6+9,3: : </t>
  </si>
  <si>
    <t>784161101R00</t>
  </si>
  <si>
    <t>Příprava povrchu Penetrace (napouštění) podkladu akrylát, jednonásobná</t>
  </si>
  <si>
    <t>30,5+72,19</t>
  </si>
  <si>
    <t>784165222R00</t>
  </si>
  <si>
    <t>Malby z malířských směsí disperzních,  , barevné, dvojnásobné</t>
  </si>
  <si>
    <t>07: : 25,1+2,75*(5,3*2+5,4*2)</t>
  </si>
  <si>
    <t>210800105RT1</t>
  </si>
  <si>
    <t>Montáž kabelu CYKY 750 V, 3 x 1,5 mm2, uloženého pod omítkou, včetně dodávky kabelu</t>
  </si>
  <si>
    <t>25</t>
  </si>
  <si>
    <t>210800106RT1</t>
  </si>
  <si>
    <t>Montáž kabelu CYKY 750 V, 3 x 2,5 mm2, uloženého pod omítkou, včetně dodávky kabelu</t>
  </si>
  <si>
    <t>dočasná demontáž svítidel apod.: : 5</t>
  </si>
  <si>
    <t>zpětná montáž elektro prvků: : 10</t>
  </si>
  <si>
    <t>úpravy elektroinstalací: : 15</t>
  </si>
  <si>
    <t>Výkaz výměr stavebního objektu:</t>
  </si>
  <si>
    <t>Stavební úpravy ZŠ Vedrovice</t>
  </si>
  <si>
    <t>č. p. 325, parc. č. st 76/3, k. ú. Vedrovice</t>
  </si>
  <si>
    <t>Objekt:</t>
  </si>
  <si>
    <t xml:space="preserve">Vnitřní el. instalace </t>
  </si>
  <si>
    <t>Rekapitulace montážních prací</t>
  </si>
  <si>
    <t>Hodinové sazby</t>
  </si>
  <si>
    <t>Revize</t>
  </si>
  <si>
    <t>Montážní práce - vnitřní el. instalace</t>
  </si>
  <si>
    <t>Materiál - vnitřní el. instalace</t>
  </si>
  <si>
    <t>Rozvaděče</t>
  </si>
  <si>
    <t>Pomocné práce</t>
  </si>
  <si>
    <t>Celkem:</t>
  </si>
  <si>
    <t>Celkem (dodávka + montáž + revize) :</t>
  </si>
  <si>
    <t>(bez DPH)</t>
  </si>
  <si>
    <t>Hodinové sazby:</t>
  </si>
  <si>
    <t>Množství</t>
  </si>
  <si>
    <t>Cena</t>
  </si>
  <si>
    <t>Výchozí revize el. rozvodů (1mil. Kč)</t>
  </si>
  <si>
    <t>ks</t>
  </si>
  <si>
    <t>Součet:</t>
  </si>
  <si>
    <t>Vnitřní el. instalace</t>
  </si>
  <si>
    <t>Montážní práce</t>
  </si>
  <si>
    <t>Materiál</t>
  </si>
  <si>
    <t>Krabice 68mm přístrojová (KP68)</t>
  </si>
  <si>
    <t>Zásuvka domovní polozapuštěná 2P+Z (Z1)</t>
  </si>
  <si>
    <t>Kabel CYKY-J 3x2,5 ulož. volně</t>
  </si>
  <si>
    <t>Kabel CYKY-J 5x4 ulož. volně</t>
  </si>
  <si>
    <t>Osazení hmoždinek 8mm</t>
  </si>
  <si>
    <t>Zapojení vodičů v rozvaděčích do 2,5mm2</t>
  </si>
  <si>
    <t>-</t>
  </si>
  <si>
    <t>Zapojení vodičů v rozvaděčích do 6mm2</t>
  </si>
  <si>
    <t>Montáž rozvaděče do 10kg</t>
  </si>
  <si>
    <t xml:space="preserve">Montáž jističe B20/3 do rozvaděče </t>
  </si>
  <si>
    <t>Součet montáž:</t>
  </si>
  <si>
    <t>Součet materiál:</t>
  </si>
  <si>
    <t>Prořez (5%-m):</t>
  </si>
  <si>
    <t>Podružný materiál (5%-ks):</t>
  </si>
  <si>
    <t>Materiál celkem:</t>
  </si>
  <si>
    <t>Rozvaděč Rohř</t>
  </si>
  <si>
    <t xml:space="preserve">Skříň plast. P350x330x100mm s dveřmi </t>
  </si>
  <si>
    <t>Jistič B16/1</t>
  </si>
  <si>
    <t>Proudový chránič FI25/003/4</t>
  </si>
  <si>
    <t>Spínač 25A, 400V stř. na DIN</t>
  </si>
  <si>
    <t>Napájecí lišta</t>
  </si>
  <si>
    <t>Nul. lišta</t>
  </si>
  <si>
    <t xml:space="preserve">Bezp. tabulka </t>
  </si>
  <si>
    <t>Nápis na dveře - počet písmen</t>
  </si>
  <si>
    <t>Obal na schema</t>
  </si>
  <si>
    <t>Dopravné:</t>
  </si>
  <si>
    <t>Dodávka celkem:</t>
  </si>
  <si>
    <t>Pomocné zednické práce</t>
  </si>
  <si>
    <t>Vysekání drážek, kapes, provedení průrazů,</t>
  </si>
  <si>
    <t>Zaomítání zajistí stavba.</t>
  </si>
  <si>
    <t>Pozn.</t>
  </si>
  <si>
    <t>Rozpočet je vyhotoven v rozsahu dle projektu vnitřní el. instalace.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</si>
</sst>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\ &quot;Kč&quot;"/>
    <numFmt numFmtId="166" formatCode="#,##0\ &quot;Kč&quot;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2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7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9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0" fontId="9" fillId="3" borderId="6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6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3" fontId="8" fillId="5" borderId="28" xfId="0" applyNumberFormat="1" applyFont="1" applyFill="1" applyBorder="1" applyAlignment="1">
      <alignment vertical="center"/>
    </xf>
    <xf numFmtId="3" fontId="8" fillId="5" borderId="29" xfId="0" applyNumberFormat="1" applyFont="1" applyFill="1" applyBorder="1" applyAlignment="1">
      <alignment vertical="center"/>
    </xf>
    <xf numFmtId="3" fontId="8" fillId="5" borderId="29" xfId="0" applyNumberFormat="1" applyFont="1" applyFill="1" applyBorder="1" applyAlignment="1">
      <alignment vertical="center" wrapText="1"/>
    </xf>
    <xf numFmtId="3" fontId="11" fillId="5" borderId="30" xfId="0" applyNumberFormat="1" applyFont="1" applyFill="1" applyBorder="1" applyAlignment="1">
      <alignment horizontal="center" vertical="center" wrapText="1" shrinkToFit="1"/>
    </xf>
    <xf numFmtId="3" fontId="8" fillId="5" borderId="30" xfId="0" applyNumberFormat="1" applyFont="1" applyFill="1" applyBorder="1" applyAlignment="1">
      <alignment horizontal="center" vertical="center" wrapText="1" shrinkToFit="1"/>
    </xf>
    <xf numFmtId="3" fontId="8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4" fillId="0" borderId="33" xfId="0" applyNumberFormat="1" applyFont="1" applyBorder="1" applyAlignment="1">
      <alignment horizontal="right" vertical="center" wrapText="1" shrinkToFit="1"/>
    </xf>
    <xf numFmtId="3" fontId="4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 wrapText="1" shrinkToFit="1"/>
    </xf>
    <xf numFmtId="3" fontId="9" fillId="0" borderId="33" xfId="0" applyNumberFormat="1" applyFont="1" applyBorder="1" applyAlignment="1">
      <alignment vertical="center" shrinkToFit="1"/>
    </xf>
    <xf numFmtId="3" fontId="9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8" fillId="0" borderId="31" xfId="0" applyNumberFormat="1" applyFont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3" borderId="37" xfId="0" applyNumberFormat="1" applyFont="1" applyFill="1" applyBorder="1" applyAlignment="1">
      <alignment horizontal="center" vertical="center"/>
    </xf>
    <xf numFmtId="4" fontId="8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4" fontId="17" fillId="0" borderId="0" xfId="0" applyNumberFormat="1" applyFont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4" fontId="18" fillId="0" borderId="0" xfId="0" applyNumberFormat="1" applyFont="1" applyAlignment="1">
      <alignment horizontal="center"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9" fillId="3" borderId="0" xfId="0" applyNumberFormat="1" applyFont="1" applyFill="1" applyAlignment="1">
      <alignment vertical="top" shrinkToFit="1"/>
    </xf>
    <xf numFmtId="0" fontId="9" fillId="3" borderId="27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164" fontId="9" fillId="3" borderId="18" xfId="0" applyNumberFormat="1" applyFont="1" applyFill="1" applyBorder="1" applyAlignment="1">
      <alignment vertical="top" shrinkToFit="1"/>
    </xf>
    <xf numFmtId="4" fontId="9" fillId="3" borderId="18" xfId="0" applyNumberFormat="1" applyFont="1" applyFill="1" applyBorder="1" applyAlignment="1">
      <alignment vertical="top" shrinkToFit="1"/>
    </xf>
    <xf numFmtId="4" fontId="9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4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4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164" fontId="17" fillId="4" borderId="0" xfId="0" applyNumberFormat="1" applyFont="1" applyFill="1" applyAlignment="1" applyProtection="1">
      <alignment vertical="top" shrinkToFit="1"/>
      <protection locked="0"/>
    </xf>
    <xf numFmtId="4" fontId="9" fillId="3" borderId="22" xfId="0" applyNumberFormat="1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2" applyFont="1"/>
    <xf numFmtId="0" fontId="1" fillId="0" borderId="0" xfId="2"/>
    <xf numFmtId="4" fontId="1" fillId="0" borderId="0" xfId="2" applyNumberFormat="1"/>
    <xf numFmtId="0" fontId="21" fillId="0" borderId="0" xfId="2" applyFont="1"/>
    <xf numFmtId="4" fontId="22" fillId="0" borderId="0" xfId="2" applyNumberFormat="1" applyFont="1"/>
    <xf numFmtId="0" fontId="22" fillId="0" borderId="0" xfId="2" applyFont="1"/>
    <xf numFmtId="165" fontId="1" fillId="0" borderId="0" xfId="2" applyNumberFormat="1"/>
    <xf numFmtId="0" fontId="23" fillId="0" borderId="0" xfId="2" applyFont="1"/>
    <xf numFmtId="166" fontId="20" fillId="0" borderId="0" xfId="2" applyNumberFormat="1" applyFont="1"/>
    <xf numFmtId="166" fontId="24" fillId="0" borderId="0" xfId="2" applyNumberFormat="1" applyFont="1"/>
    <xf numFmtId="4" fontId="24" fillId="0" borderId="0" xfId="2" applyNumberFormat="1" applyFont="1"/>
    <xf numFmtId="0" fontId="24" fillId="0" borderId="0" xfId="2" applyFont="1"/>
    <xf numFmtId="0" fontId="1" fillId="0" borderId="0" xfId="2" applyAlignment="1">
      <alignment horizontal="left"/>
    </xf>
    <xf numFmtId="2" fontId="1" fillId="0" borderId="0" xfId="2" applyNumberFormat="1"/>
    <xf numFmtId="4" fontId="1" fillId="0" borderId="0" xfId="2" applyNumberFormat="1" applyAlignment="1">
      <alignment horizontal="center"/>
    </xf>
    <xf numFmtId="4" fontId="24" fillId="0" borderId="0" xfId="2" applyNumberFormat="1" applyFont="1" applyAlignment="1">
      <alignment horizontal="right"/>
    </xf>
    <xf numFmtId="4" fontId="1" fillId="0" borderId="0" xfId="2" applyNumberFormat="1" applyAlignment="1">
      <alignment horizontal="right"/>
    </xf>
    <xf numFmtId="0" fontId="4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9" fillId="0" borderId="32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49" fontId="8" fillId="0" borderId="31" xfId="0" applyNumberFormat="1" applyFont="1" applyBorder="1" applyAlignment="1">
      <alignment vertical="center" wrapText="1"/>
    </xf>
    <xf numFmtId="49" fontId="8" fillId="0" borderId="3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3">
    <cellStyle name="Normální" xfId="0" builtinId="0"/>
    <cellStyle name="normální 2" xfId="1" xr:uid="{00000000-0005-0000-0000-000001000000}"/>
    <cellStyle name="Normální 3" xfId="2" xr:uid="{DA1FAA05-C491-469D-88E7-3520B2CBBA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6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sheetProtection algorithmName="SHA-512" hashValue="eqhvNl7t/nWc+eTFvh9tKx5o5FhR8UQSFWE/Qibbq92xqC5oYeXu/AvOynGb0RDwRX6gI07KLRJG4xqcPPzDAg==" saltValue="HUtknPyx34khBTW6G3vcm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8" width="12.7109375" customWidth="1"/>
    <col min="9" max="9" width="13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36</v>
      </c>
      <c r="B1" s="221" t="s">
        <v>41</v>
      </c>
      <c r="C1" s="222"/>
      <c r="D1" s="222"/>
      <c r="E1" s="222"/>
      <c r="F1" s="222"/>
      <c r="G1" s="222"/>
      <c r="H1" s="222"/>
      <c r="I1" s="222"/>
      <c r="J1" s="223"/>
    </row>
    <row r="2" spans="1:15" ht="36" customHeight="1" x14ac:dyDescent="0.2">
      <c r="A2" s="2"/>
      <c r="B2" s="67" t="s">
        <v>22</v>
      </c>
      <c r="C2" s="68"/>
      <c r="D2" s="69" t="s">
        <v>43</v>
      </c>
      <c r="E2" s="227" t="s">
        <v>44</v>
      </c>
      <c r="F2" s="228"/>
      <c r="G2" s="228"/>
      <c r="H2" s="228"/>
      <c r="I2" s="228"/>
      <c r="J2" s="229"/>
      <c r="O2" s="1"/>
    </row>
    <row r="3" spans="1:15" ht="27" hidden="1" customHeight="1" x14ac:dyDescent="0.2">
      <c r="A3" s="2"/>
      <c r="B3" s="70"/>
      <c r="C3" s="68"/>
      <c r="D3" s="71"/>
      <c r="E3" s="230"/>
      <c r="F3" s="231"/>
      <c r="G3" s="231"/>
      <c r="H3" s="231"/>
      <c r="I3" s="231"/>
      <c r="J3" s="232"/>
    </row>
    <row r="4" spans="1:15" ht="23.25" customHeight="1" x14ac:dyDescent="0.2">
      <c r="A4" s="2"/>
      <c r="B4" s="72"/>
      <c r="C4" s="73"/>
      <c r="D4" s="74"/>
      <c r="E4" s="217"/>
      <c r="F4" s="217"/>
      <c r="G4" s="217"/>
      <c r="H4" s="217"/>
      <c r="I4" s="217"/>
      <c r="J4" s="218"/>
    </row>
    <row r="5" spans="1:15" ht="24" customHeight="1" x14ac:dyDescent="0.2">
      <c r="A5" s="2"/>
      <c r="B5" s="38" t="s">
        <v>42</v>
      </c>
      <c r="D5" s="75" t="s">
        <v>45</v>
      </c>
      <c r="E5" s="21"/>
      <c r="F5" s="21"/>
      <c r="G5" s="21"/>
      <c r="H5" s="23" t="s">
        <v>40</v>
      </c>
      <c r="I5" s="75" t="s">
        <v>49</v>
      </c>
      <c r="J5" s="8"/>
    </row>
    <row r="6" spans="1:15" ht="15.75" customHeight="1" x14ac:dyDescent="0.2">
      <c r="A6" s="2"/>
      <c r="B6" s="34"/>
      <c r="C6" s="21"/>
      <c r="D6" s="75" t="s">
        <v>46</v>
      </c>
      <c r="E6" s="21"/>
      <c r="F6" s="21"/>
      <c r="G6" s="21"/>
      <c r="H6" s="23" t="s">
        <v>34</v>
      </c>
      <c r="I6" s="27"/>
      <c r="J6" s="8"/>
    </row>
    <row r="7" spans="1:15" ht="15.75" customHeight="1" x14ac:dyDescent="0.2">
      <c r="A7" s="2"/>
      <c r="B7" s="35"/>
      <c r="C7" s="22"/>
      <c r="D7" s="77" t="s">
        <v>48</v>
      </c>
      <c r="E7" s="76" t="s">
        <v>47</v>
      </c>
      <c r="F7" s="29"/>
      <c r="G7" s="29"/>
      <c r="H7" s="30"/>
      <c r="I7" s="29"/>
      <c r="J7" s="41"/>
    </row>
    <row r="8" spans="1:15" ht="24" hidden="1" customHeight="1" x14ac:dyDescent="0.2">
      <c r="A8" s="2"/>
      <c r="B8" s="38" t="s">
        <v>20</v>
      </c>
      <c r="D8" s="27"/>
      <c r="H8" s="23" t="s">
        <v>40</v>
      </c>
      <c r="I8" s="27"/>
      <c r="J8" s="8"/>
    </row>
    <row r="9" spans="1:15" ht="15.75" hidden="1" customHeight="1" x14ac:dyDescent="0.2">
      <c r="A9" s="2"/>
      <c r="B9" s="2"/>
      <c r="D9" s="27"/>
      <c r="H9" s="23" t="s">
        <v>34</v>
      </c>
      <c r="I9" s="27"/>
      <c r="J9" s="8"/>
    </row>
    <row r="10" spans="1:15" ht="15.75" hidden="1" customHeight="1" x14ac:dyDescent="0.2">
      <c r="A10" s="2"/>
      <c r="B10" s="42"/>
      <c r="C10" s="22"/>
      <c r="D10" s="28"/>
      <c r="E10" s="30"/>
      <c r="F10" s="30"/>
      <c r="G10" s="14"/>
      <c r="H10" s="14"/>
      <c r="I10" s="43"/>
      <c r="J10" s="41"/>
    </row>
    <row r="11" spans="1:15" ht="24" customHeight="1" x14ac:dyDescent="0.2">
      <c r="A11" s="2"/>
      <c r="B11" s="38" t="s">
        <v>19</v>
      </c>
      <c r="D11" s="234"/>
      <c r="E11" s="234"/>
      <c r="F11" s="234"/>
      <c r="G11" s="234"/>
      <c r="H11" s="23" t="s">
        <v>40</v>
      </c>
      <c r="I11" s="78"/>
      <c r="J11" s="8"/>
    </row>
    <row r="12" spans="1:15" ht="15.75" customHeight="1" x14ac:dyDescent="0.2">
      <c r="A12" s="2"/>
      <c r="B12" s="34"/>
      <c r="C12" s="21"/>
      <c r="D12" s="216"/>
      <c r="E12" s="216"/>
      <c r="F12" s="216"/>
      <c r="G12" s="216"/>
      <c r="H12" s="23" t="s">
        <v>34</v>
      </c>
      <c r="I12" s="78"/>
      <c r="J12" s="8"/>
    </row>
    <row r="13" spans="1:15" ht="15.75" customHeight="1" x14ac:dyDescent="0.2">
      <c r="A13" s="2"/>
      <c r="B13" s="35"/>
      <c r="C13" s="22"/>
      <c r="D13" s="79"/>
      <c r="E13" s="219"/>
      <c r="F13" s="220"/>
      <c r="G13" s="220"/>
      <c r="H13" s="24"/>
      <c r="I13" s="29"/>
      <c r="J13" s="41"/>
    </row>
    <row r="14" spans="1:15" ht="24" hidden="1" customHeight="1" x14ac:dyDescent="0.2">
      <c r="A14" s="2"/>
      <c r="B14" s="54" t="s">
        <v>21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2"/>
      <c r="B15" s="42" t="s">
        <v>32</v>
      </c>
      <c r="C15" s="60"/>
      <c r="D15" s="14"/>
      <c r="E15" s="233"/>
      <c r="F15" s="233"/>
      <c r="G15" s="235"/>
      <c r="H15" s="235"/>
      <c r="I15" s="235" t="s">
        <v>29</v>
      </c>
      <c r="J15" s="236"/>
    </row>
    <row r="16" spans="1:15" ht="23.25" customHeight="1" x14ac:dyDescent="0.2">
      <c r="A16" s="130" t="s">
        <v>24</v>
      </c>
      <c r="B16" s="45" t="s">
        <v>24</v>
      </c>
      <c r="C16" s="46"/>
      <c r="D16" s="47"/>
      <c r="E16" s="207"/>
      <c r="F16" s="208"/>
      <c r="G16" s="207"/>
      <c r="H16" s="208"/>
      <c r="I16" s="207">
        <f>SUMIF(F53:F77,A16,I53:I77)+SUMIF(F53:F77,"PSU",I53:I77)</f>
        <v>0</v>
      </c>
      <c r="J16" s="209"/>
    </row>
    <row r="17" spans="1:10" ht="23.25" customHeight="1" x14ac:dyDescent="0.2">
      <c r="A17" s="130" t="s">
        <v>25</v>
      </c>
      <c r="B17" s="45" t="s">
        <v>25</v>
      </c>
      <c r="C17" s="46"/>
      <c r="D17" s="47"/>
      <c r="E17" s="207"/>
      <c r="F17" s="208"/>
      <c r="G17" s="207"/>
      <c r="H17" s="208"/>
      <c r="I17" s="207">
        <f>SUMIF(F53:F77,A17,I53:I77)</f>
        <v>0</v>
      </c>
      <c r="J17" s="209"/>
    </row>
    <row r="18" spans="1:10" ht="23.25" customHeight="1" x14ac:dyDescent="0.2">
      <c r="A18" s="130" t="s">
        <v>26</v>
      </c>
      <c r="B18" s="45" t="s">
        <v>26</v>
      </c>
      <c r="C18" s="46"/>
      <c r="D18" s="47"/>
      <c r="E18" s="207"/>
      <c r="F18" s="208"/>
      <c r="G18" s="207"/>
      <c r="H18" s="208"/>
      <c r="I18" s="207">
        <f>SUMIF(F53:F77,A18,I53:I77)</f>
        <v>0</v>
      </c>
      <c r="J18" s="209"/>
    </row>
    <row r="19" spans="1:10" ht="23.25" customHeight="1" x14ac:dyDescent="0.2">
      <c r="A19" s="130" t="s">
        <v>110</v>
      </c>
      <c r="B19" s="45" t="s">
        <v>27</v>
      </c>
      <c r="C19" s="46"/>
      <c r="D19" s="47"/>
      <c r="E19" s="207"/>
      <c r="F19" s="208"/>
      <c r="G19" s="207"/>
      <c r="H19" s="208"/>
      <c r="I19" s="207">
        <f>SUMIF(F53:F77,A19,I53:I77)</f>
        <v>0</v>
      </c>
      <c r="J19" s="209"/>
    </row>
    <row r="20" spans="1:10" ht="23.25" customHeight="1" x14ac:dyDescent="0.2">
      <c r="A20" s="130" t="s">
        <v>111</v>
      </c>
      <c r="B20" s="45" t="s">
        <v>28</v>
      </c>
      <c r="C20" s="46"/>
      <c r="D20" s="47"/>
      <c r="E20" s="207"/>
      <c r="F20" s="208"/>
      <c r="G20" s="207"/>
      <c r="H20" s="208"/>
      <c r="I20" s="207">
        <f>SUMIF(F53:F77,A20,I53:I77)</f>
        <v>0</v>
      </c>
      <c r="J20" s="209"/>
    </row>
    <row r="21" spans="1:10" ht="23.25" customHeight="1" x14ac:dyDescent="0.2">
      <c r="A21" s="2"/>
      <c r="B21" s="62" t="s">
        <v>29</v>
      </c>
      <c r="C21" s="63"/>
      <c r="D21" s="64"/>
      <c r="E21" s="210"/>
      <c r="F21" s="237"/>
      <c r="G21" s="210"/>
      <c r="H21" s="237"/>
      <c r="I21" s="210">
        <f>SUM(I16:J20)</f>
        <v>0</v>
      </c>
      <c r="J21" s="211"/>
    </row>
    <row r="22" spans="1:10" ht="33" customHeight="1" x14ac:dyDescent="0.2">
      <c r="A22" s="2"/>
      <c r="B22" s="53" t="s">
        <v>33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2">
        <f>ZakladDPHSni*SazbaDPH1/100</f>
        <v>0</v>
      </c>
      <c r="B23" s="45" t="s">
        <v>12</v>
      </c>
      <c r="C23" s="46"/>
      <c r="D23" s="47"/>
      <c r="E23" s="48">
        <v>15</v>
      </c>
      <c r="F23" s="49" t="s">
        <v>0</v>
      </c>
      <c r="G23" s="205">
        <f>ZakladDPHSniVypocet</f>
        <v>0</v>
      </c>
      <c r="H23" s="206"/>
      <c r="I23" s="206"/>
      <c r="J23" s="5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5" t="s">
        <v>13</v>
      </c>
      <c r="C24" s="46"/>
      <c r="D24" s="47"/>
      <c r="E24" s="48">
        <f>SazbaDPH1</f>
        <v>15</v>
      </c>
      <c r="F24" s="49" t="s">
        <v>0</v>
      </c>
      <c r="G24" s="203">
        <f>IF(A24&gt;50, ROUNDUP(A23, 0), ROUNDDOWN(A23, 0))</f>
        <v>0</v>
      </c>
      <c r="H24" s="204"/>
      <c r="I24" s="204"/>
      <c r="J24" s="50" t="str">
        <f t="shared" si="0"/>
        <v>CZK</v>
      </c>
    </row>
    <row r="25" spans="1:10" ht="23.25" customHeight="1" x14ac:dyDescent="0.2">
      <c r="A25" s="2">
        <f>ZakladDPHZakl*SazbaDPH2/100</f>
        <v>0</v>
      </c>
      <c r="B25" s="45" t="s">
        <v>14</v>
      </c>
      <c r="C25" s="46"/>
      <c r="D25" s="47"/>
      <c r="E25" s="48">
        <v>21</v>
      </c>
      <c r="F25" s="49" t="s">
        <v>0</v>
      </c>
      <c r="G25" s="205">
        <f>ZakladDPHZaklVypocet</f>
        <v>0</v>
      </c>
      <c r="H25" s="206"/>
      <c r="I25" s="206"/>
      <c r="J25" s="50" t="str">
        <f t="shared" si="0"/>
        <v>CZK</v>
      </c>
    </row>
    <row r="26" spans="1:10" ht="23.25" customHeight="1" x14ac:dyDescent="0.2">
      <c r="A26" s="2">
        <f>(A25-INT(A25))*100</f>
        <v>0</v>
      </c>
      <c r="B26" s="39" t="s">
        <v>15</v>
      </c>
      <c r="C26" s="18"/>
      <c r="D26" s="14"/>
      <c r="E26" s="36">
        <f>SazbaDPH2</f>
        <v>21</v>
      </c>
      <c r="F26" s="37" t="s">
        <v>0</v>
      </c>
      <c r="G26" s="224">
        <f>IF(A26&gt;50, ROUNDUP(A25, 0), ROUNDDOWN(A25, 0))</f>
        <v>0</v>
      </c>
      <c r="H26" s="225"/>
      <c r="I26" s="225"/>
      <c r="J26" s="44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8" t="s">
        <v>4</v>
      </c>
      <c r="C27" s="16"/>
      <c r="D27" s="19"/>
      <c r="E27" s="16"/>
      <c r="F27" s="17"/>
      <c r="G27" s="226">
        <f>CenaCelkem-(ZakladDPHSni+DPHSni+ZakladDPHZakl+DPHZakl)</f>
        <v>0</v>
      </c>
      <c r="H27" s="226"/>
      <c r="I27" s="226"/>
      <c r="J27" s="51" t="str">
        <f t="shared" si="0"/>
        <v>CZK</v>
      </c>
    </row>
    <row r="28" spans="1:10" ht="27.75" hidden="1" customHeight="1" thickBot="1" x14ac:dyDescent="0.25">
      <c r="A28" s="2"/>
      <c r="B28" s="107" t="s">
        <v>23</v>
      </c>
      <c r="C28" s="108"/>
      <c r="D28" s="108"/>
      <c r="E28" s="109"/>
      <c r="F28" s="110"/>
      <c r="G28" s="213">
        <f>ZakladDPHSniVypocet+ZakladDPHZaklVypocet</f>
        <v>0</v>
      </c>
      <c r="H28" s="213"/>
      <c r="I28" s="213"/>
      <c r="J28" s="11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7" t="s">
        <v>35</v>
      </c>
      <c r="C29" s="112"/>
      <c r="D29" s="112"/>
      <c r="E29" s="112"/>
      <c r="F29" s="112"/>
      <c r="G29" s="212">
        <f>IF(A29&gt;50, ROUNDUP(A27, 0), ROUNDDOWN(A27, 0))</f>
        <v>0</v>
      </c>
      <c r="H29" s="212"/>
      <c r="I29" s="212"/>
      <c r="J29" s="113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11</v>
      </c>
      <c r="D32" s="32"/>
      <c r="E32" s="32"/>
      <c r="F32" s="15" t="s">
        <v>10</v>
      </c>
      <c r="G32" s="32"/>
      <c r="H32" s="33">
        <f ca="1">TODAY()</f>
        <v>43521</v>
      </c>
      <c r="I32" s="32"/>
      <c r="J32" s="9"/>
    </row>
    <row r="33" spans="1:10" ht="47.25" customHeight="1" x14ac:dyDescent="0.2">
      <c r="A33" s="2"/>
      <c r="B33" s="2"/>
      <c r="J33" s="9"/>
    </row>
    <row r="34" spans="1:10" s="26" customFormat="1" ht="18.75" customHeight="1" x14ac:dyDescent="0.2">
      <c r="A34" s="25"/>
      <c r="B34" s="25"/>
      <c r="D34" s="214"/>
      <c r="E34" s="215"/>
      <c r="G34" s="214"/>
      <c r="H34" s="215"/>
      <c r="I34" s="215"/>
      <c r="J34" s="31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customHeight="1" x14ac:dyDescent="0.2">
      <c r="B37" s="84" t="s">
        <v>16</v>
      </c>
      <c r="C37" s="85"/>
      <c r="D37" s="85"/>
      <c r="E37" s="85"/>
      <c r="F37" s="86"/>
      <c r="G37" s="86"/>
      <c r="H37" s="86"/>
      <c r="I37" s="86"/>
      <c r="J37" s="85"/>
    </row>
    <row r="38" spans="1:10" ht="25.5" customHeight="1" x14ac:dyDescent="0.2">
      <c r="A38" s="83" t="s">
        <v>37</v>
      </c>
      <c r="B38" s="87" t="s">
        <v>17</v>
      </c>
      <c r="C38" s="88" t="s">
        <v>5</v>
      </c>
      <c r="D38" s="89"/>
      <c r="E38" s="89"/>
      <c r="F38" s="90" t="str">
        <f>B23</f>
        <v>Základ pro sníženou DPH</v>
      </c>
      <c r="G38" s="90" t="str">
        <f>B25</f>
        <v>Základ pro základní DPH</v>
      </c>
      <c r="H38" s="91" t="s">
        <v>18</v>
      </c>
      <c r="I38" s="91" t="s">
        <v>1</v>
      </c>
      <c r="J38" s="92" t="s">
        <v>0</v>
      </c>
    </row>
    <row r="39" spans="1:10" ht="25.5" hidden="1" customHeight="1" x14ac:dyDescent="0.2">
      <c r="A39" s="83">
        <v>1</v>
      </c>
      <c r="B39" s="93" t="s">
        <v>50</v>
      </c>
      <c r="C39" s="238"/>
      <c r="D39" s="239"/>
      <c r="E39" s="239"/>
      <c r="F39" s="94">
        <f>'01 2019_05 Pol'!AE300+'02 2019_03 Pol'!AE11+'03 2019_03 Pol'!AE353</f>
        <v>0</v>
      </c>
      <c r="G39" s="95">
        <f>'01 2019_05 Pol'!AF300+'02 2019_03 Pol'!AF11+'03 2019_03 Pol'!AF353</f>
        <v>0</v>
      </c>
      <c r="H39" s="96">
        <f t="shared" ref="H39:H45" si="1">(F39*SazbaDPH1/100)+(G39*SazbaDPH2/100)</f>
        <v>0</v>
      </c>
      <c r="I39" s="96">
        <f t="shared" ref="I39:I45" si="2">F39+G39+H39</f>
        <v>0</v>
      </c>
      <c r="J39" s="97" t="str">
        <f t="shared" ref="J39:J45" si="3">IF(CenaCelkemVypocet=0,"",I39/CenaCelkemVypocet*100)</f>
        <v/>
      </c>
    </row>
    <row r="40" spans="1:10" ht="25.5" customHeight="1" x14ac:dyDescent="0.2">
      <c r="A40" s="83">
        <v>2</v>
      </c>
      <c r="B40" s="98" t="s">
        <v>51</v>
      </c>
      <c r="C40" s="240" t="s">
        <v>52</v>
      </c>
      <c r="D40" s="241"/>
      <c r="E40" s="241"/>
      <c r="F40" s="99">
        <f>'01 2019_05 Pol'!AE300</f>
        <v>0</v>
      </c>
      <c r="G40" s="100">
        <f>'01 2019_05 Pol'!AF300</f>
        <v>0</v>
      </c>
      <c r="H40" s="100">
        <f t="shared" si="1"/>
        <v>0</v>
      </c>
      <c r="I40" s="100">
        <f t="shared" si="2"/>
        <v>0</v>
      </c>
      <c r="J40" s="101" t="str">
        <f t="shared" si="3"/>
        <v/>
      </c>
    </row>
    <row r="41" spans="1:10" ht="25.5" customHeight="1" x14ac:dyDescent="0.2">
      <c r="A41" s="83">
        <v>3</v>
      </c>
      <c r="B41" s="102" t="s">
        <v>53</v>
      </c>
      <c r="C41" s="238" t="s">
        <v>52</v>
      </c>
      <c r="D41" s="239"/>
      <c r="E41" s="239"/>
      <c r="F41" s="103">
        <f>'01 2019_05 Pol'!AE300</f>
        <v>0</v>
      </c>
      <c r="G41" s="96">
        <f>'01 2019_05 Pol'!AF300</f>
        <v>0</v>
      </c>
      <c r="H41" s="96">
        <f t="shared" si="1"/>
        <v>0</v>
      </c>
      <c r="I41" s="96">
        <f t="shared" si="2"/>
        <v>0</v>
      </c>
      <c r="J41" s="97" t="str">
        <f t="shared" si="3"/>
        <v/>
      </c>
    </row>
    <row r="42" spans="1:10" ht="25.5" customHeight="1" x14ac:dyDescent="0.2">
      <c r="A42" s="83">
        <v>2</v>
      </c>
      <c r="B42" s="98" t="s">
        <v>54</v>
      </c>
      <c r="C42" s="240" t="s">
        <v>55</v>
      </c>
      <c r="D42" s="241"/>
      <c r="E42" s="241"/>
      <c r="F42" s="99">
        <f>'02 2019_03 Pol'!AE11</f>
        <v>0</v>
      </c>
      <c r="G42" s="100">
        <f>'02 2019_03 Pol'!AF11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3">
        <v>3</v>
      </c>
      <c r="B43" s="102" t="s">
        <v>43</v>
      </c>
      <c r="C43" s="238" t="s">
        <v>55</v>
      </c>
      <c r="D43" s="239"/>
      <c r="E43" s="239"/>
      <c r="F43" s="103">
        <f>'02 2019_03 Pol'!AE11</f>
        <v>0</v>
      </c>
      <c r="G43" s="96">
        <f>'02 2019_03 Pol'!AF11</f>
        <v>0</v>
      </c>
      <c r="H43" s="96">
        <f t="shared" si="1"/>
        <v>0</v>
      </c>
      <c r="I43" s="96">
        <f t="shared" si="2"/>
        <v>0</v>
      </c>
      <c r="J43" s="97" t="str">
        <f t="shared" si="3"/>
        <v/>
      </c>
    </row>
    <row r="44" spans="1:10" ht="25.5" customHeight="1" x14ac:dyDescent="0.2">
      <c r="A44" s="83">
        <v>2</v>
      </c>
      <c r="B44" s="98" t="s">
        <v>56</v>
      </c>
      <c r="C44" s="240" t="s">
        <v>57</v>
      </c>
      <c r="D44" s="241"/>
      <c r="E44" s="241"/>
      <c r="F44" s="99">
        <f>'03 2019_03 Pol'!AE353</f>
        <v>0</v>
      </c>
      <c r="G44" s="100">
        <f>'03 2019_03 Pol'!AF353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3">
        <v>3</v>
      </c>
      <c r="B45" s="102" t="s">
        <v>43</v>
      </c>
      <c r="C45" s="238" t="s">
        <v>58</v>
      </c>
      <c r="D45" s="239"/>
      <c r="E45" s="239"/>
      <c r="F45" s="103">
        <f>'03 2019_03 Pol'!AE353</f>
        <v>0</v>
      </c>
      <c r="G45" s="96">
        <f>'03 2019_03 Pol'!AF353</f>
        <v>0</v>
      </c>
      <c r="H45" s="96">
        <f t="shared" si="1"/>
        <v>0</v>
      </c>
      <c r="I45" s="96">
        <f t="shared" si="2"/>
        <v>0</v>
      </c>
      <c r="J45" s="97" t="str">
        <f t="shared" si="3"/>
        <v/>
      </c>
    </row>
    <row r="46" spans="1:10" ht="25.5" customHeight="1" x14ac:dyDescent="0.2">
      <c r="A46" s="83"/>
      <c r="B46" s="242" t="s">
        <v>59</v>
      </c>
      <c r="C46" s="243"/>
      <c r="D46" s="243"/>
      <c r="E46" s="244"/>
      <c r="F46" s="104">
        <f>SUMIF(A39:A45,"=1",F39:F45)</f>
        <v>0</v>
      </c>
      <c r="G46" s="105">
        <f>SUMIF(A39:A45,"=1",G39:G45)</f>
        <v>0</v>
      </c>
      <c r="H46" s="105">
        <f>SUMIF(A39:A45,"=1",H39:H45)</f>
        <v>0</v>
      </c>
      <c r="I46" s="105">
        <f>SUMIF(A39:A45,"=1",I39:I45)</f>
        <v>0</v>
      </c>
      <c r="J46" s="106">
        <f>SUMIF(A39:A45,"=1",J39:J45)</f>
        <v>0</v>
      </c>
    </row>
    <row r="50" spans="1:10" ht="15.75" x14ac:dyDescent="0.25">
      <c r="B50" s="114" t="s">
        <v>61</v>
      </c>
    </row>
    <row r="52" spans="1:10" ht="25.5" customHeight="1" x14ac:dyDescent="0.2">
      <c r="A52" s="115"/>
      <c r="B52" s="118" t="s">
        <v>17</v>
      </c>
      <c r="C52" s="118" t="s">
        <v>5</v>
      </c>
      <c r="D52" s="119"/>
      <c r="E52" s="119"/>
      <c r="F52" s="120" t="s">
        <v>62</v>
      </c>
      <c r="G52" s="120"/>
      <c r="H52" s="120"/>
      <c r="I52" s="120" t="s">
        <v>29</v>
      </c>
      <c r="J52" s="120" t="s">
        <v>0</v>
      </c>
    </row>
    <row r="53" spans="1:10" ht="25.5" customHeight="1" x14ac:dyDescent="0.2">
      <c r="A53" s="116"/>
      <c r="B53" s="121" t="s">
        <v>63</v>
      </c>
      <c r="C53" s="245" t="s">
        <v>64</v>
      </c>
      <c r="D53" s="246"/>
      <c r="E53" s="246"/>
      <c r="F53" s="126" t="s">
        <v>24</v>
      </c>
      <c r="G53" s="127"/>
      <c r="H53" s="127"/>
      <c r="I53" s="127">
        <f>'01 2019_05 Pol'!G8</f>
        <v>0</v>
      </c>
      <c r="J53" s="124" t="str">
        <f>IF(I78=0,"",I53/I78*100)</f>
        <v/>
      </c>
    </row>
    <row r="54" spans="1:10" ht="25.5" customHeight="1" x14ac:dyDescent="0.2">
      <c r="A54" s="116"/>
      <c r="B54" s="121" t="s">
        <v>65</v>
      </c>
      <c r="C54" s="245" t="s">
        <v>66</v>
      </c>
      <c r="D54" s="246"/>
      <c r="E54" s="246"/>
      <c r="F54" s="126" t="s">
        <v>24</v>
      </c>
      <c r="G54" s="127"/>
      <c r="H54" s="127"/>
      <c r="I54" s="127">
        <f>'03 2019_03 Pol'!G8</f>
        <v>0</v>
      </c>
      <c r="J54" s="124" t="str">
        <f>IF(I78=0,"",I54/I78*100)</f>
        <v/>
      </c>
    </row>
    <row r="55" spans="1:10" ht="25.5" customHeight="1" x14ac:dyDescent="0.2">
      <c r="A55" s="116"/>
      <c r="B55" s="121" t="s">
        <v>67</v>
      </c>
      <c r="C55" s="245" t="s">
        <v>68</v>
      </c>
      <c r="D55" s="246"/>
      <c r="E55" s="246"/>
      <c r="F55" s="126" t="s">
        <v>24</v>
      </c>
      <c r="G55" s="127"/>
      <c r="H55" s="127"/>
      <c r="I55" s="127">
        <f>'01 2019_05 Pol'!G46</f>
        <v>0</v>
      </c>
      <c r="J55" s="124" t="str">
        <f>IF(I78=0,"",I55/I78*100)</f>
        <v/>
      </c>
    </row>
    <row r="56" spans="1:10" ht="25.5" customHeight="1" x14ac:dyDescent="0.2">
      <c r="A56" s="116"/>
      <c r="B56" s="121" t="s">
        <v>69</v>
      </c>
      <c r="C56" s="245" t="s">
        <v>70</v>
      </c>
      <c r="D56" s="246"/>
      <c r="E56" s="246"/>
      <c r="F56" s="126" t="s">
        <v>24</v>
      </c>
      <c r="G56" s="127"/>
      <c r="H56" s="127"/>
      <c r="I56" s="127">
        <f>'01 2019_05 Pol'!G51</f>
        <v>0</v>
      </c>
      <c r="J56" s="124" t="str">
        <f>IF(I78=0,"",I56/I78*100)</f>
        <v/>
      </c>
    </row>
    <row r="57" spans="1:10" ht="25.5" customHeight="1" x14ac:dyDescent="0.2">
      <c r="A57" s="116"/>
      <c r="B57" s="121" t="s">
        <v>71</v>
      </c>
      <c r="C57" s="245" t="s">
        <v>72</v>
      </c>
      <c r="D57" s="246"/>
      <c r="E57" s="246"/>
      <c r="F57" s="126" t="s">
        <v>24</v>
      </c>
      <c r="G57" s="127"/>
      <c r="H57" s="127"/>
      <c r="I57" s="127">
        <f>'01 2019_05 Pol'!G58</f>
        <v>0</v>
      </c>
      <c r="J57" s="124" t="str">
        <f>IF(I78=0,"",I57/I78*100)</f>
        <v/>
      </c>
    </row>
    <row r="58" spans="1:10" ht="25.5" customHeight="1" x14ac:dyDescent="0.2">
      <c r="A58" s="116"/>
      <c r="B58" s="121" t="s">
        <v>71</v>
      </c>
      <c r="C58" s="245" t="s">
        <v>73</v>
      </c>
      <c r="D58" s="246"/>
      <c r="E58" s="246"/>
      <c r="F58" s="126" t="s">
        <v>24</v>
      </c>
      <c r="G58" s="127"/>
      <c r="H58" s="127"/>
      <c r="I58" s="127">
        <f>'03 2019_03 Pol'!G12</f>
        <v>0</v>
      </c>
      <c r="J58" s="124" t="str">
        <f>IF(I78=0,"",I58/I78*100)</f>
        <v/>
      </c>
    </row>
    <row r="59" spans="1:10" ht="25.5" customHeight="1" x14ac:dyDescent="0.2">
      <c r="A59" s="116"/>
      <c r="B59" s="121" t="s">
        <v>74</v>
      </c>
      <c r="C59" s="245" t="s">
        <v>75</v>
      </c>
      <c r="D59" s="246"/>
      <c r="E59" s="246"/>
      <c r="F59" s="126" t="s">
        <v>24</v>
      </c>
      <c r="G59" s="127"/>
      <c r="H59" s="127"/>
      <c r="I59" s="127">
        <f>'01 2019_05 Pol'!G85+'03 2019_03 Pol'!G48</f>
        <v>0</v>
      </c>
      <c r="J59" s="124" t="str">
        <f>IF(I78=0,"",I59/I78*100)</f>
        <v/>
      </c>
    </row>
    <row r="60" spans="1:10" ht="25.5" customHeight="1" x14ac:dyDescent="0.2">
      <c r="A60" s="116"/>
      <c r="B60" s="121" t="s">
        <v>76</v>
      </c>
      <c r="C60" s="245" t="s">
        <v>77</v>
      </c>
      <c r="D60" s="246"/>
      <c r="E60" s="246"/>
      <c r="F60" s="126" t="s">
        <v>24</v>
      </c>
      <c r="G60" s="127"/>
      <c r="H60" s="127"/>
      <c r="I60" s="127">
        <f>'03 2019_03 Pol'!G53</f>
        <v>0</v>
      </c>
      <c r="J60" s="124" t="str">
        <f>IF(I78=0,"",I60/I78*100)</f>
        <v/>
      </c>
    </row>
    <row r="61" spans="1:10" ht="25.5" customHeight="1" x14ac:dyDescent="0.2">
      <c r="A61" s="116"/>
      <c r="B61" s="121" t="s">
        <v>78</v>
      </c>
      <c r="C61" s="245" t="s">
        <v>79</v>
      </c>
      <c r="D61" s="246"/>
      <c r="E61" s="246"/>
      <c r="F61" s="126" t="s">
        <v>24</v>
      </c>
      <c r="G61" s="127"/>
      <c r="H61" s="127"/>
      <c r="I61" s="127">
        <f>'01 2019_05 Pol'!G230+'03 2019_03 Pol'!G56</f>
        <v>0</v>
      </c>
      <c r="J61" s="124" t="str">
        <f>IF(I78=0,"",I61/I78*100)</f>
        <v/>
      </c>
    </row>
    <row r="62" spans="1:10" ht="25.5" customHeight="1" x14ac:dyDescent="0.2">
      <c r="A62" s="116"/>
      <c r="B62" s="121" t="s">
        <v>80</v>
      </c>
      <c r="C62" s="245" t="s">
        <v>81</v>
      </c>
      <c r="D62" s="246"/>
      <c r="E62" s="246"/>
      <c r="F62" s="126" t="s">
        <v>24</v>
      </c>
      <c r="G62" s="127"/>
      <c r="H62" s="127"/>
      <c r="I62" s="127">
        <f>'01 2019_05 Pol'!G242+'03 2019_03 Pol'!G64</f>
        <v>0</v>
      </c>
      <c r="J62" s="124" t="str">
        <f>IF(I78=0,"",I62/I78*100)</f>
        <v/>
      </c>
    </row>
    <row r="63" spans="1:10" ht="25.5" customHeight="1" x14ac:dyDescent="0.2">
      <c r="A63" s="116"/>
      <c r="B63" s="121" t="s">
        <v>82</v>
      </c>
      <c r="C63" s="245" t="s">
        <v>83</v>
      </c>
      <c r="D63" s="246"/>
      <c r="E63" s="246"/>
      <c r="F63" s="126" t="s">
        <v>24</v>
      </c>
      <c r="G63" s="127"/>
      <c r="H63" s="127"/>
      <c r="I63" s="127">
        <f>'01 2019_05 Pol'!G251+'03 2019_03 Pol'!G94</f>
        <v>0</v>
      </c>
      <c r="J63" s="124" t="str">
        <f>IF(I78=0,"",I63/I78*100)</f>
        <v/>
      </c>
    </row>
    <row r="64" spans="1:10" ht="25.5" customHeight="1" x14ac:dyDescent="0.2">
      <c r="A64" s="116"/>
      <c r="B64" s="121" t="s">
        <v>84</v>
      </c>
      <c r="C64" s="245" t="s">
        <v>85</v>
      </c>
      <c r="D64" s="246"/>
      <c r="E64" s="246"/>
      <c r="F64" s="126" t="s">
        <v>24</v>
      </c>
      <c r="G64" s="127"/>
      <c r="H64" s="127"/>
      <c r="I64" s="127">
        <f>'01 2019_05 Pol'!G282+'03 2019_03 Pol'!G113</f>
        <v>0</v>
      </c>
      <c r="J64" s="124" t="str">
        <f>IF(I78=0,"",I64/I78*100)</f>
        <v/>
      </c>
    </row>
    <row r="65" spans="1:10" ht="25.5" customHeight="1" x14ac:dyDescent="0.2">
      <c r="A65" s="116"/>
      <c r="B65" s="121" t="s">
        <v>86</v>
      </c>
      <c r="C65" s="245" t="s">
        <v>87</v>
      </c>
      <c r="D65" s="246"/>
      <c r="E65" s="246"/>
      <c r="F65" s="126" t="s">
        <v>24</v>
      </c>
      <c r="G65" s="127"/>
      <c r="H65" s="127"/>
      <c r="I65" s="127">
        <f>'01 2019_05 Pol'!G285+'03 2019_03 Pol'!G116</f>
        <v>0</v>
      </c>
      <c r="J65" s="124" t="str">
        <f>IF(I78=0,"",I65/I78*100)</f>
        <v/>
      </c>
    </row>
    <row r="66" spans="1:10" ht="25.5" customHeight="1" x14ac:dyDescent="0.2">
      <c r="A66" s="116"/>
      <c r="B66" s="121" t="s">
        <v>88</v>
      </c>
      <c r="C66" s="245" t="s">
        <v>89</v>
      </c>
      <c r="D66" s="246"/>
      <c r="E66" s="246"/>
      <c r="F66" s="126" t="s">
        <v>25</v>
      </c>
      <c r="G66" s="127"/>
      <c r="H66" s="127"/>
      <c r="I66" s="127">
        <f>'01 2019_05 Pol'!G89+'03 2019_03 Pol'!G126</f>
        <v>0</v>
      </c>
      <c r="J66" s="124" t="str">
        <f>IF(I78=0,"",I66/I78*100)</f>
        <v/>
      </c>
    </row>
    <row r="67" spans="1:10" ht="25.5" customHeight="1" x14ac:dyDescent="0.2">
      <c r="A67" s="116"/>
      <c r="B67" s="121" t="s">
        <v>90</v>
      </c>
      <c r="C67" s="245" t="s">
        <v>91</v>
      </c>
      <c r="D67" s="246"/>
      <c r="E67" s="246"/>
      <c r="F67" s="126" t="s">
        <v>25</v>
      </c>
      <c r="G67" s="127"/>
      <c r="H67" s="127"/>
      <c r="I67" s="127">
        <f>'01 2019_05 Pol'!G95+'03 2019_03 Pol'!G137</f>
        <v>0</v>
      </c>
      <c r="J67" s="124" t="str">
        <f>IF(I78=0,"",I67/I78*100)</f>
        <v/>
      </c>
    </row>
    <row r="68" spans="1:10" ht="25.5" customHeight="1" x14ac:dyDescent="0.2">
      <c r="A68" s="116"/>
      <c r="B68" s="121" t="s">
        <v>92</v>
      </c>
      <c r="C68" s="245" t="s">
        <v>93</v>
      </c>
      <c r="D68" s="246"/>
      <c r="E68" s="246"/>
      <c r="F68" s="126" t="s">
        <v>25</v>
      </c>
      <c r="G68" s="127"/>
      <c r="H68" s="127"/>
      <c r="I68" s="127">
        <f>'01 2019_05 Pol'!G130+'03 2019_03 Pol'!G169</f>
        <v>0</v>
      </c>
      <c r="J68" s="124" t="str">
        <f>IF(I78=0,"",I68/I78*100)</f>
        <v/>
      </c>
    </row>
    <row r="69" spans="1:10" ht="25.5" customHeight="1" x14ac:dyDescent="0.2">
      <c r="A69" s="116"/>
      <c r="B69" s="121" t="s">
        <v>94</v>
      </c>
      <c r="C69" s="245" t="s">
        <v>95</v>
      </c>
      <c r="D69" s="246"/>
      <c r="E69" s="246"/>
      <c r="F69" s="126" t="s">
        <v>25</v>
      </c>
      <c r="G69" s="127"/>
      <c r="H69" s="127"/>
      <c r="I69" s="127">
        <f>'01 2019_05 Pol'!G153+'03 2019_03 Pol'!G196</f>
        <v>0</v>
      </c>
      <c r="J69" s="124" t="str">
        <f>IF(I78=0,"",I69/I78*100)</f>
        <v/>
      </c>
    </row>
    <row r="70" spans="1:10" ht="25.5" customHeight="1" x14ac:dyDescent="0.2">
      <c r="A70" s="116"/>
      <c r="B70" s="121" t="s">
        <v>96</v>
      </c>
      <c r="C70" s="245" t="s">
        <v>97</v>
      </c>
      <c r="D70" s="246"/>
      <c r="E70" s="246"/>
      <c r="F70" s="126" t="s">
        <v>25</v>
      </c>
      <c r="G70" s="127"/>
      <c r="H70" s="127"/>
      <c r="I70" s="127">
        <f>'03 2019_03 Pol'!G243</f>
        <v>0</v>
      </c>
      <c r="J70" s="124" t="str">
        <f>IF(I78=0,"",I70/I78*100)</f>
        <v/>
      </c>
    </row>
    <row r="71" spans="1:10" ht="25.5" customHeight="1" x14ac:dyDescent="0.2">
      <c r="A71" s="116"/>
      <c r="B71" s="121" t="s">
        <v>98</v>
      </c>
      <c r="C71" s="245" t="s">
        <v>99</v>
      </c>
      <c r="D71" s="246"/>
      <c r="E71" s="246"/>
      <c r="F71" s="126" t="s">
        <v>25</v>
      </c>
      <c r="G71" s="127"/>
      <c r="H71" s="127"/>
      <c r="I71" s="127">
        <f>'03 2019_03 Pol'!G257</f>
        <v>0</v>
      </c>
      <c r="J71" s="124" t="str">
        <f>IF(I78=0,"",I71/I78*100)</f>
        <v/>
      </c>
    </row>
    <row r="72" spans="1:10" ht="25.5" customHeight="1" x14ac:dyDescent="0.2">
      <c r="A72" s="116"/>
      <c r="B72" s="121" t="s">
        <v>100</v>
      </c>
      <c r="C72" s="245" t="s">
        <v>101</v>
      </c>
      <c r="D72" s="246"/>
      <c r="E72" s="246"/>
      <c r="F72" s="126" t="s">
        <v>25</v>
      </c>
      <c r="G72" s="127"/>
      <c r="H72" s="127"/>
      <c r="I72" s="127">
        <f>'01 2019_05 Pol'!G173+'03 2019_03 Pol'!G276</f>
        <v>0</v>
      </c>
      <c r="J72" s="124" t="str">
        <f>IF(I78=0,"",I72/I78*100)</f>
        <v/>
      </c>
    </row>
    <row r="73" spans="1:10" ht="25.5" customHeight="1" x14ac:dyDescent="0.2">
      <c r="A73" s="116"/>
      <c r="B73" s="121" t="s">
        <v>102</v>
      </c>
      <c r="C73" s="245" t="s">
        <v>103</v>
      </c>
      <c r="D73" s="246"/>
      <c r="E73" s="246"/>
      <c r="F73" s="126" t="s">
        <v>25</v>
      </c>
      <c r="G73" s="127"/>
      <c r="H73" s="127"/>
      <c r="I73" s="127">
        <f>'01 2019_05 Pol'!G194+'03 2019_03 Pol'!G298</f>
        <v>0</v>
      </c>
      <c r="J73" s="124" t="str">
        <f>IF(I78=0,"",I73/I78*100)</f>
        <v/>
      </c>
    </row>
    <row r="74" spans="1:10" ht="25.5" customHeight="1" x14ac:dyDescent="0.2">
      <c r="A74" s="116"/>
      <c r="B74" s="121" t="s">
        <v>104</v>
      </c>
      <c r="C74" s="245" t="s">
        <v>105</v>
      </c>
      <c r="D74" s="246"/>
      <c r="E74" s="246"/>
      <c r="F74" s="126" t="s">
        <v>25</v>
      </c>
      <c r="G74" s="127"/>
      <c r="H74" s="127"/>
      <c r="I74" s="127">
        <f>'01 2019_05 Pol'!G217+'03 2019_03 Pol'!G316</f>
        <v>0</v>
      </c>
      <c r="J74" s="124" t="str">
        <f>IF(I78=0,"",I74/I78*100)</f>
        <v/>
      </c>
    </row>
    <row r="75" spans="1:10" ht="25.5" customHeight="1" x14ac:dyDescent="0.2">
      <c r="A75" s="116"/>
      <c r="B75" s="121" t="s">
        <v>106</v>
      </c>
      <c r="C75" s="245" t="s">
        <v>107</v>
      </c>
      <c r="D75" s="246"/>
      <c r="E75" s="246"/>
      <c r="F75" s="126" t="s">
        <v>25</v>
      </c>
      <c r="G75" s="127"/>
      <c r="H75" s="127"/>
      <c r="I75" s="127">
        <f>'01 2019_05 Pol'!G223+'03 2019_03 Pol'!G327</f>
        <v>0</v>
      </c>
      <c r="J75" s="124" t="str">
        <f>IF(I78=0,"",I75/I78*100)</f>
        <v/>
      </c>
    </row>
    <row r="76" spans="1:10" ht="25.5" customHeight="1" x14ac:dyDescent="0.2">
      <c r="A76" s="116"/>
      <c r="B76" s="121" t="s">
        <v>108</v>
      </c>
      <c r="C76" s="245" t="s">
        <v>109</v>
      </c>
      <c r="D76" s="246"/>
      <c r="E76" s="246"/>
      <c r="F76" s="126" t="s">
        <v>26</v>
      </c>
      <c r="G76" s="127"/>
      <c r="H76" s="127"/>
      <c r="I76" s="127">
        <f>'02 2019_03 Pol'!G8+'03 2019_03 Pol'!G342</f>
        <v>0</v>
      </c>
      <c r="J76" s="124" t="str">
        <f>IF(I78=0,"",I76/I78*100)</f>
        <v/>
      </c>
    </row>
    <row r="77" spans="1:10" ht="25.5" customHeight="1" x14ac:dyDescent="0.2">
      <c r="A77" s="116"/>
      <c r="B77" s="121" t="s">
        <v>110</v>
      </c>
      <c r="C77" s="245"/>
      <c r="D77" s="246"/>
      <c r="E77" s="246"/>
      <c r="F77" s="126" t="s">
        <v>110</v>
      </c>
      <c r="G77" s="127"/>
      <c r="H77" s="127"/>
      <c r="I77" s="127">
        <f>'01 2019_05 Pol'!G297+'03 2019_03 Pol'!G350</f>
        <v>0</v>
      </c>
      <c r="J77" s="124" t="str">
        <f>IF(I78=0,"",I77/I78*100)</f>
        <v/>
      </c>
    </row>
    <row r="78" spans="1:10" ht="25.5" customHeight="1" x14ac:dyDescent="0.2">
      <c r="A78" s="117"/>
      <c r="B78" s="122" t="s">
        <v>1</v>
      </c>
      <c r="C78" s="122"/>
      <c r="D78" s="123"/>
      <c r="E78" s="123"/>
      <c r="F78" s="128"/>
      <c r="G78" s="129"/>
      <c r="H78" s="129"/>
      <c r="I78" s="129">
        <f>SUM(I53:I77)</f>
        <v>0</v>
      </c>
      <c r="J78" s="125">
        <f>SUM(J53:J77)</f>
        <v>0</v>
      </c>
    </row>
    <row r="79" spans="1:10" x14ac:dyDescent="0.2">
      <c r="F79" s="81"/>
      <c r="G79" s="81"/>
      <c r="H79" s="81"/>
      <c r="I79" s="81"/>
      <c r="J79" s="82"/>
    </row>
    <row r="80" spans="1:10" x14ac:dyDescent="0.2">
      <c r="F80" s="81"/>
      <c r="G80" s="81"/>
      <c r="H80" s="81"/>
      <c r="I80" s="81"/>
      <c r="J80" s="82"/>
    </row>
    <row r="81" spans="6:10" x14ac:dyDescent="0.2">
      <c r="F81" s="81"/>
      <c r="G81" s="81"/>
      <c r="H81" s="81"/>
      <c r="I81" s="81"/>
      <c r="J81" s="82"/>
    </row>
  </sheetData>
  <sheetProtection algorithmName="SHA-512" hashValue="jgRqMwU0EMY1koHz9FhuL1utqp8oHwxR9Re7pVTe8xpJJUP34HxpNiNQsoTZPQwBPldL+JKxu7wCqMk0QJ5zjQ==" saltValue="R8l/n+P2igSdLDAmDUlEFg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5:E75"/>
    <mergeCell ref="C76:E76"/>
    <mergeCell ref="C77:E77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B46:E46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66" t="s">
        <v>7</v>
      </c>
      <c r="B2" s="65"/>
      <c r="C2" s="249"/>
      <c r="D2" s="249"/>
      <c r="E2" s="249"/>
      <c r="F2" s="249"/>
      <c r="G2" s="250"/>
    </row>
    <row r="3" spans="1:7" ht="24.95" customHeight="1" x14ac:dyDescent="0.2">
      <c r="A3" s="66" t="s">
        <v>8</v>
      </c>
      <c r="B3" s="65"/>
      <c r="C3" s="249"/>
      <c r="D3" s="249"/>
      <c r="E3" s="249"/>
      <c r="F3" s="249"/>
      <c r="G3" s="250"/>
    </row>
    <row r="4" spans="1:7" ht="24.95" customHeight="1" x14ac:dyDescent="0.2">
      <c r="A4" s="66" t="s">
        <v>9</v>
      </c>
      <c r="B4" s="65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sheetProtection algorithmName="SHA-512" hashValue="5kDS4E9Gmnt2Jx6Ssdo0gAQ5vouIL2mDDzVhYIfJe6qxBDhxIWbrsf/DXtAaV9mf5RnU+L7WRpX9WsLXBOStFw==" saltValue="VC+RNtVzUCrdIYS0J2TO0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44B0-07DF-4EF6-9044-409EDE1F88E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0" customWidth="1"/>
    <col min="3" max="3" width="63.28515625" style="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3" t="s">
        <v>112</v>
      </c>
      <c r="B1" s="253"/>
      <c r="C1" s="253"/>
      <c r="D1" s="253"/>
      <c r="E1" s="253"/>
      <c r="F1" s="253"/>
      <c r="G1" s="253"/>
      <c r="AG1" t="s">
        <v>113</v>
      </c>
    </row>
    <row r="2" spans="1:60" ht="24.95" customHeight="1" x14ac:dyDescent="0.2">
      <c r="A2" s="66" t="s">
        <v>7</v>
      </c>
      <c r="B2" s="65" t="s">
        <v>43</v>
      </c>
      <c r="C2" s="254" t="s">
        <v>44</v>
      </c>
      <c r="D2" s="255"/>
      <c r="E2" s="255"/>
      <c r="F2" s="255"/>
      <c r="G2" s="256"/>
      <c r="AG2" t="s">
        <v>114</v>
      </c>
    </row>
    <row r="3" spans="1:60" ht="24.95" customHeight="1" x14ac:dyDescent="0.2">
      <c r="A3" s="66" t="s">
        <v>8</v>
      </c>
      <c r="B3" s="65" t="s">
        <v>51</v>
      </c>
      <c r="C3" s="254" t="s">
        <v>52</v>
      </c>
      <c r="D3" s="255"/>
      <c r="E3" s="255"/>
      <c r="F3" s="255"/>
      <c r="G3" s="256"/>
      <c r="AC3" s="80" t="s">
        <v>114</v>
      </c>
      <c r="AG3" t="s">
        <v>115</v>
      </c>
    </row>
    <row r="4" spans="1:60" ht="24.95" customHeight="1" x14ac:dyDescent="0.2">
      <c r="A4" s="131" t="s">
        <v>9</v>
      </c>
      <c r="B4" s="132" t="s">
        <v>53</v>
      </c>
      <c r="C4" s="257" t="s">
        <v>52</v>
      </c>
      <c r="D4" s="258"/>
      <c r="E4" s="258"/>
      <c r="F4" s="258"/>
      <c r="G4" s="259"/>
      <c r="AG4" t="s">
        <v>116</v>
      </c>
    </row>
    <row r="5" spans="1:60" x14ac:dyDescent="0.2">
      <c r="D5" s="10"/>
    </row>
    <row r="6" spans="1:60" ht="38.25" x14ac:dyDescent="0.2">
      <c r="A6" s="134" t="s">
        <v>117</v>
      </c>
      <c r="B6" s="136" t="s">
        <v>118</v>
      </c>
      <c r="C6" s="136" t="s">
        <v>119</v>
      </c>
      <c r="D6" s="135" t="s">
        <v>120</v>
      </c>
      <c r="E6" s="134" t="s">
        <v>121</v>
      </c>
      <c r="F6" s="133" t="s">
        <v>122</v>
      </c>
      <c r="G6" s="134" t="s">
        <v>29</v>
      </c>
      <c r="H6" s="137" t="s">
        <v>30</v>
      </c>
      <c r="I6" s="137" t="s">
        <v>123</v>
      </c>
      <c r="J6" s="137" t="s">
        <v>31</v>
      </c>
      <c r="K6" s="137" t="s">
        <v>124</v>
      </c>
      <c r="L6" s="137" t="s">
        <v>125</v>
      </c>
      <c r="M6" s="137" t="s">
        <v>126</v>
      </c>
      <c r="N6" s="137" t="s">
        <v>127</v>
      </c>
      <c r="O6" s="137" t="s">
        <v>128</v>
      </c>
      <c r="P6" s="137" t="s">
        <v>129</v>
      </c>
      <c r="Q6" s="137" t="s">
        <v>130</v>
      </c>
      <c r="R6" s="137" t="s">
        <v>131</v>
      </c>
      <c r="S6" s="137" t="s">
        <v>132</v>
      </c>
      <c r="T6" s="137" t="s">
        <v>133</v>
      </c>
      <c r="U6" s="137" t="s">
        <v>134</v>
      </c>
      <c r="V6" s="137" t="s">
        <v>135</v>
      </c>
      <c r="W6" s="137" t="s">
        <v>136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137</v>
      </c>
      <c r="B8" s="154" t="s">
        <v>63</v>
      </c>
      <c r="C8" s="176" t="s">
        <v>64</v>
      </c>
      <c r="D8" s="155"/>
      <c r="E8" s="156"/>
      <c r="F8" s="157"/>
      <c r="G8" s="157">
        <f>SUMIF(AG9:AG45,"&lt;&gt;NOR",G9:G45)</f>
        <v>0</v>
      </c>
      <c r="H8" s="157"/>
      <c r="I8" s="157">
        <f>SUM(I9:I45)</f>
        <v>0</v>
      </c>
      <c r="J8" s="157"/>
      <c r="K8" s="157">
        <f>SUM(K9:K45)</f>
        <v>0</v>
      </c>
      <c r="L8" s="157"/>
      <c r="M8" s="157">
        <f>SUM(M9:M45)</f>
        <v>0</v>
      </c>
      <c r="N8" s="157"/>
      <c r="O8" s="157">
        <f>SUM(O9:O45)</f>
        <v>32.18</v>
      </c>
      <c r="P8" s="157"/>
      <c r="Q8" s="157">
        <f>SUM(Q9:Q45)</f>
        <v>0.25</v>
      </c>
      <c r="R8" s="157"/>
      <c r="S8" s="157"/>
      <c r="T8" s="158"/>
      <c r="U8" s="152"/>
      <c r="V8" s="152">
        <f>SUM(V9:V45)</f>
        <v>158.79</v>
      </c>
      <c r="W8" s="152"/>
      <c r="AG8" t="s">
        <v>138</v>
      </c>
    </row>
    <row r="9" spans="1:60" ht="22.5" outlineLevel="1" x14ac:dyDescent="0.2">
      <c r="A9" s="159">
        <v>1</v>
      </c>
      <c r="B9" s="160" t="s">
        <v>139</v>
      </c>
      <c r="C9" s="177" t="s">
        <v>140</v>
      </c>
      <c r="D9" s="161" t="s">
        <v>141</v>
      </c>
      <c r="E9" s="162">
        <v>1.8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0.13800000000000001</v>
      </c>
      <c r="Q9" s="164">
        <f>ROUND(E9*P9,2)</f>
        <v>0.25</v>
      </c>
      <c r="R9" s="164" t="s">
        <v>142</v>
      </c>
      <c r="S9" s="164" t="s">
        <v>143</v>
      </c>
      <c r="T9" s="165" t="s">
        <v>143</v>
      </c>
      <c r="U9" s="144">
        <v>0.16</v>
      </c>
      <c r="V9" s="144">
        <f>ROUND(E9*U9,2)</f>
        <v>0.28999999999999998</v>
      </c>
      <c r="W9" s="144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144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1"/>
      <c r="B10" s="142"/>
      <c r="C10" s="251" t="s">
        <v>145</v>
      </c>
      <c r="D10" s="252"/>
      <c r="E10" s="252"/>
      <c r="F10" s="252"/>
      <c r="G10" s="252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146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1"/>
      <c r="B11" s="142"/>
      <c r="C11" s="178" t="s">
        <v>147</v>
      </c>
      <c r="D11" s="150"/>
      <c r="E11" s="151">
        <v>1.8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148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outlineLevel="1" x14ac:dyDescent="0.2">
      <c r="A12" s="159">
        <v>2</v>
      </c>
      <c r="B12" s="160" t="s">
        <v>149</v>
      </c>
      <c r="C12" s="177" t="s">
        <v>150</v>
      </c>
      <c r="D12" s="161" t="s">
        <v>151</v>
      </c>
      <c r="E12" s="162">
        <v>21.528000000000002</v>
      </c>
      <c r="F12" s="163"/>
      <c r="G12" s="164">
        <f>ROUND(E12*F12,2)</f>
        <v>0</v>
      </c>
      <c r="H12" s="163"/>
      <c r="I12" s="164">
        <f>ROUND(E12*H12,2)</f>
        <v>0</v>
      </c>
      <c r="J12" s="163"/>
      <c r="K12" s="164">
        <f>ROUND(E12*J12,2)</f>
        <v>0</v>
      </c>
      <c r="L12" s="164">
        <v>21</v>
      </c>
      <c r="M12" s="164">
        <f>G12*(1+L12/100)</f>
        <v>0</v>
      </c>
      <c r="N12" s="164">
        <v>0</v>
      </c>
      <c r="O12" s="164">
        <f>ROUND(E12*N12,2)</f>
        <v>0</v>
      </c>
      <c r="P12" s="164">
        <v>0</v>
      </c>
      <c r="Q12" s="164">
        <f>ROUND(E12*P12,2)</f>
        <v>0</v>
      </c>
      <c r="R12" s="164" t="s">
        <v>152</v>
      </c>
      <c r="S12" s="164" t="s">
        <v>143</v>
      </c>
      <c r="T12" s="165" t="s">
        <v>143</v>
      </c>
      <c r="U12" s="144">
        <v>4.6550000000000002</v>
      </c>
      <c r="V12" s="144">
        <f>ROUND(E12*U12,2)</f>
        <v>100.21</v>
      </c>
      <c r="W12" s="144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144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1"/>
      <c r="B13" s="142"/>
      <c r="C13" s="251" t="s">
        <v>153</v>
      </c>
      <c r="D13" s="252"/>
      <c r="E13" s="252"/>
      <c r="F13" s="252"/>
      <c r="G13" s="252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146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1"/>
      <c r="B14" s="142"/>
      <c r="C14" s="178" t="s">
        <v>154</v>
      </c>
      <c r="D14" s="150"/>
      <c r="E14" s="151">
        <v>12.530000000000001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148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41"/>
      <c r="B15" s="142"/>
      <c r="C15" s="178" t="s">
        <v>155</v>
      </c>
      <c r="D15" s="150"/>
      <c r="E15" s="151">
        <v>9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148</v>
      </c>
      <c r="AH15" s="138">
        <v>0</v>
      </c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ht="22.5" outlineLevel="1" x14ac:dyDescent="0.2">
      <c r="A16" s="159">
        <v>3</v>
      </c>
      <c r="B16" s="160" t="s">
        <v>156</v>
      </c>
      <c r="C16" s="177" t="s">
        <v>157</v>
      </c>
      <c r="D16" s="161" t="s">
        <v>151</v>
      </c>
      <c r="E16" s="162">
        <v>12.528</v>
      </c>
      <c r="F16" s="163"/>
      <c r="G16" s="164">
        <f>ROUND(E16*F16,2)</f>
        <v>0</v>
      </c>
      <c r="H16" s="163"/>
      <c r="I16" s="164">
        <f>ROUND(E16*H16,2)</f>
        <v>0</v>
      </c>
      <c r="J16" s="163"/>
      <c r="K16" s="164">
        <f>ROUND(E16*J16,2)</f>
        <v>0</v>
      </c>
      <c r="L16" s="164">
        <v>21</v>
      </c>
      <c r="M16" s="164">
        <f>G16*(1+L16/100)</f>
        <v>0</v>
      </c>
      <c r="N16" s="164">
        <v>0</v>
      </c>
      <c r="O16" s="164">
        <f>ROUND(E16*N16,2)</f>
        <v>0</v>
      </c>
      <c r="P16" s="164">
        <v>0</v>
      </c>
      <c r="Q16" s="164">
        <f>ROUND(E16*P16,2)</f>
        <v>0</v>
      </c>
      <c r="R16" s="164" t="s">
        <v>152</v>
      </c>
      <c r="S16" s="164" t="s">
        <v>143</v>
      </c>
      <c r="T16" s="165" t="s">
        <v>143</v>
      </c>
      <c r="U16" s="144">
        <v>0.66800000000000004</v>
      </c>
      <c r="V16" s="144">
        <f>ROUND(E16*U16,2)</f>
        <v>8.3699999999999992</v>
      </c>
      <c r="W16" s="144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144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41"/>
      <c r="B17" s="142"/>
      <c r="C17" s="251" t="s">
        <v>158</v>
      </c>
      <c r="D17" s="252"/>
      <c r="E17" s="252"/>
      <c r="F17" s="252"/>
      <c r="G17" s="252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146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ht="22.5" outlineLevel="1" x14ac:dyDescent="0.2">
      <c r="A18" s="159">
        <v>4</v>
      </c>
      <c r="B18" s="160" t="s">
        <v>159</v>
      </c>
      <c r="C18" s="177" t="s">
        <v>160</v>
      </c>
      <c r="D18" s="161" t="s">
        <v>151</v>
      </c>
      <c r="E18" s="162">
        <v>25.056000000000001</v>
      </c>
      <c r="F18" s="163"/>
      <c r="G18" s="164">
        <f>ROUND(E18*F18,2)</f>
        <v>0</v>
      </c>
      <c r="H18" s="163"/>
      <c r="I18" s="164">
        <f>ROUND(E18*H18,2)</f>
        <v>0</v>
      </c>
      <c r="J18" s="163"/>
      <c r="K18" s="164">
        <f>ROUND(E18*J18,2)</f>
        <v>0</v>
      </c>
      <c r="L18" s="164">
        <v>21</v>
      </c>
      <c r="M18" s="164">
        <f>G18*(1+L18/100)</f>
        <v>0</v>
      </c>
      <c r="N18" s="164">
        <v>0</v>
      </c>
      <c r="O18" s="164">
        <f>ROUND(E18*N18,2)</f>
        <v>0</v>
      </c>
      <c r="P18" s="164">
        <v>0</v>
      </c>
      <c r="Q18" s="164">
        <f>ROUND(E18*P18,2)</f>
        <v>0</v>
      </c>
      <c r="R18" s="164" t="s">
        <v>152</v>
      </c>
      <c r="S18" s="164" t="s">
        <v>143</v>
      </c>
      <c r="T18" s="165" t="s">
        <v>143</v>
      </c>
      <c r="U18" s="144">
        <v>0.59100000000000008</v>
      </c>
      <c r="V18" s="144">
        <f>ROUND(E18*U18,2)</f>
        <v>14.81</v>
      </c>
      <c r="W18" s="144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144</v>
      </c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1"/>
      <c r="B19" s="142"/>
      <c r="C19" s="251" t="s">
        <v>158</v>
      </c>
      <c r="D19" s="252"/>
      <c r="E19" s="252"/>
      <c r="F19" s="252"/>
      <c r="G19" s="252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146</v>
      </c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41"/>
      <c r="B20" s="142"/>
      <c r="C20" s="178" t="s">
        <v>161</v>
      </c>
      <c r="D20" s="150"/>
      <c r="E20" s="151">
        <v>25.060000000000002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148</v>
      </c>
      <c r="AH20" s="138">
        <v>0</v>
      </c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ht="22.5" outlineLevel="1" x14ac:dyDescent="0.2">
      <c r="A21" s="159">
        <v>5</v>
      </c>
      <c r="B21" s="160" t="s">
        <v>162</v>
      </c>
      <c r="C21" s="177" t="s">
        <v>163</v>
      </c>
      <c r="D21" s="161" t="s">
        <v>151</v>
      </c>
      <c r="E21" s="162">
        <v>12.528</v>
      </c>
      <c r="F21" s="163"/>
      <c r="G21" s="164">
        <f>ROUND(E21*F21,2)</f>
        <v>0</v>
      </c>
      <c r="H21" s="163"/>
      <c r="I21" s="164">
        <f>ROUND(E21*H21,2)</f>
        <v>0</v>
      </c>
      <c r="J21" s="163"/>
      <c r="K21" s="164">
        <f>ROUND(E21*J21,2)</f>
        <v>0</v>
      </c>
      <c r="L21" s="164">
        <v>21</v>
      </c>
      <c r="M21" s="164">
        <f>G21*(1+L21/100)</f>
        <v>0</v>
      </c>
      <c r="N21" s="164">
        <v>0</v>
      </c>
      <c r="O21" s="164">
        <f>ROUND(E21*N21,2)</f>
        <v>0</v>
      </c>
      <c r="P21" s="164">
        <v>0</v>
      </c>
      <c r="Q21" s="164">
        <f>ROUND(E21*P21,2)</f>
        <v>0</v>
      </c>
      <c r="R21" s="164" t="s">
        <v>152</v>
      </c>
      <c r="S21" s="164" t="s">
        <v>143</v>
      </c>
      <c r="T21" s="165" t="s">
        <v>143</v>
      </c>
      <c r="U21" s="144">
        <v>1.1000000000000001E-2</v>
      </c>
      <c r="V21" s="144">
        <f>ROUND(E21*U21,2)</f>
        <v>0.14000000000000001</v>
      </c>
      <c r="W21" s="144"/>
      <c r="X21" s="138"/>
      <c r="Y21" s="138"/>
      <c r="Z21" s="138"/>
      <c r="AA21" s="138"/>
      <c r="AB21" s="138"/>
      <c r="AC21" s="138"/>
      <c r="AD21" s="138"/>
      <c r="AE21" s="138"/>
      <c r="AF21" s="138"/>
      <c r="AG21" s="138" t="s">
        <v>144</v>
      </c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41"/>
      <c r="B22" s="142"/>
      <c r="C22" s="251" t="s">
        <v>164</v>
      </c>
      <c r="D22" s="252"/>
      <c r="E22" s="252"/>
      <c r="F22" s="252"/>
      <c r="G22" s="252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146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1"/>
      <c r="B23" s="142"/>
      <c r="C23" s="178" t="s">
        <v>154</v>
      </c>
      <c r="D23" s="150"/>
      <c r="E23" s="151">
        <v>12.530000000000001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148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ht="33.75" outlineLevel="1" x14ac:dyDescent="0.2">
      <c r="A24" s="159">
        <v>6</v>
      </c>
      <c r="B24" s="160" t="s">
        <v>165</v>
      </c>
      <c r="C24" s="177" t="s">
        <v>166</v>
      </c>
      <c r="D24" s="161" t="s">
        <v>151</v>
      </c>
      <c r="E24" s="162">
        <v>212.97600000000003</v>
      </c>
      <c r="F24" s="163"/>
      <c r="G24" s="164">
        <f>ROUND(E24*F24,2)</f>
        <v>0</v>
      </c>
      <c r="H24" s="163"/>
      <c r="I24" s="164">
        <f>ROUND(E24*H24,2)</f>
        <v>0</v>
      </c>
      <c r="J24" s="163"/>
      <c r="K24" s="164">
        <f>ROUND(E24*J24,2)</f>
        <v>0</v>
      </c>
      <c r="L24" s="164">
        <v>21</v>
      </c>
      <c r="M24" s="164">
        <f>G24*(1+L24/100)</f>
        <v>0</v>
      </c>
      <c r="N24" s="164">
        <v>0</v>
      </c>
      <c r="O24" s="164">
        <f>ROUND(E24*N24,2)</f>
        <v>0</v>
      </c>
      <c r="P24" s="164">
        <v>0</v>
      </c>
      <c r="Q24" s="164">
        <f>ROUND(E24*P24,2)</f>
        <v>0</v>
      </c>
      <c r="R24" s="164" t="s">
        <v>152</v>
      </c>
      <c r="S24" s="164" t="s">
        <v>143</v>
      </c>
      <c r="T24" s="165" t="s">
        <v>143</v>
      </c>
      <c r="U24" s="144">
        <v>0</v>
      </c>
      <c r="V24" s="144">
        <f>ROUND(E24*U24,2)</f>
        <v>0</v>
      </c>
      <c r="W24" s="144"/>
      <c r="X24" s="138"/>
      <c r="Y24" s="138"/>
      <c r="Z24" s="138"/>
      <c r="AA24" s="138"/>
      <c r="AB24" s="138"/>
      <c r="AC24" s="138"/>
      <c r="AD24" s="138"/>
      <c r="AE24" s="138"/>
      <c r="AF24" s="138"/>
      <c r="AG24" s="138" t="s">
        <v>144</v>
      </c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">
      <c r="A25" s="141"/>
      <c r="B25" s="142"/>
      <c r="C25" s="251" t="s">
        <v>164</v>
      </c>
      <c r="D25" s="252"/>
      <c r="E25" s="252"/>
      <c r="F25" s="252"/>
      <c r="G25" s="252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146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41"/>
      <c r="B26" s="142"/>
      <c r="C26" s="178" t="s">
        <v>167</v>
      </c>
      <c r="D26" s="150"/>
      <c r="E26" s="151">
        <v>212.98000000000002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38"/>
      <c r="Y26" s="138"/>
      <c r="Z26" s="138"/>
      <c r="AA26" s="138"/>
      <c r="AB26" s="138"/>
      <c r="AC26" s="138"/>
      <c r="AD26" s="138"/>
      <c r="AE26" s="138"/>
      <c r="AF26" s="138"/>
      <c r="AG26" s="138" t="s">
        <v>148</v>
      </c>
      <c r="AH26" s="138">
        <v>0</v>
      </c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7</v>
      </c>
      <c r="B27" s="160" t="s">
        <v>168</v>
      </c>
      <c r="C27" s="177" t="s">
        <v>169</v>
      </c>
      <c r="D27" s="161" t="s">
        <v>151</v>
      </c>
      <c r="E27" s="162">
        <v>12.528</v>
      </c>
      <c r="F27" s="163"/>
      <c r="G27" s="164">
        <f>ROUND(E27*F27,2)</f>
        <v>0</v>
      </c>
      <c r="H27" s="163"/>
      <c r="I27" s="164">
        <f>ROUND(E27*H27,2)</f>
        <v>0</v>
      </c>
      <c r="J27" s="163"/>
      <c r="K27" s="164">
        <f>ROUND(E27*J27,2)</f>
        <v>0</v>
      </c>
      <c r="L27" s="164">
        <v>21</v>
      </c>
      <c r="M27" s="164">
        <f>G27*(1+L27/100)</f>
        <v>0</v>
      </c>
      <c r="N27" s="164">
        <v>0</v>
      </c>
      <c r="O27" s="164">
        <f>ROUND(E27*N27,2)</f>
        <v>0</v>
      </c>
      <c r="P27" s="164">
        <v>0</v>
      </c>
      <c r="Q27" s="164">
        <f>ROUND(E27*P27,2)</f>
        <v>0</v>
      </c>
      <c r="R27" s="164" t="s">
        <v>152</v>
      </c>
      <c r="S27" s="164" t="s">
        <v>143</v>
      </c>
      <c r="T27" s="165" t="s">
        <v>143</v>
      </c>
      <c r="U27" s="144">
        <v>0.65200000000000002</v>
      </c>
      <c r="V27" s="144">
        <f>ROUND(E27*U27,2)</f>
        <v>8.17</v>
      </c>
      <c r="W27" s="144"/>
      <c r="X27" s="138"/>
      <c r="Y27" s="138"/>
      <c r="Z27" s="138"/>
      <c r="AA27" s="138"/>
      <c r="AB27" s="138"/>
      <c r="AC27" s="138"/>
      <c r="AD27" s="138"/>
      <c r="AE27" s="138"/>
      <c r="AF27" s="138"/>
      <c r="AG27" s="138" t="s">
        <v>144</v>
      </c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41"/>
      <c r="B28" s="142"/>
      <c r="C28" s="178" t="s">
        <v>154</v>
      </c>
      <c r="D28" s="150"/>
      <c r="E28" s="151">
        <v>12.530000000000001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8"/>
      <c r="Y28" s="138"/>
      <c r="Z28" s="138"/>
      <c r="AA28" s="138"/>
      <c r="AB28" s="138"/>
      <c r="AC28" s="138"/>
      <c r="AD28" s="138"/>
      <c r="AE28" s="138"/>
      <c r="AF28" s="138"/>
      <c r="AG28" s="138" t="s">
        <v>148</v>
      </c>
      <c r="AH28" s="138">
        <v>0</v>
      </c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2">
      <c r="A29" s="166">
        <v>8</v>
      </c>
      <c r="B29" s="167" t="s">
        <v>170</v>
      </c>
      <c r="C29" s="179" t="s">
        <v>171</v>
      </c>
      <c r="D29" s="168" t="s">
        <v>151</v>
      </c>
      <c r="E29" s="169">
        <v>12.528</v>
      </c>
      <c r="F29" s="170"/>
      <c r="G29" s="171">
        <f>ROUND(E29*F29,2)</f>
        <v>0</v>
      </c>
      <c r="H29" s="170"/>
      <c r="I29" s="171">
        <f>ROUND(E29*H29,2)</f>
        <v>0</v>
      </c>
      <c r="J29" s="170"/>
      <c r="K29" s="171">
        <f>ROUND(E29*J29,2)</f>
        <v>0</v>
      </c>
      <c r="L29" s="171">
        <v>21</v>
      </c>
      <c r="M29" s="171">
        <f>G29*(1+L29/100)</f>
        <v>0</v>
      </c>
      <c r="N29" s="171">
        <v>0</v>
      </c>
      <c r="O29" s="171">
        <f>ROUND(E29*N29,2)</f>
        <v>0</v>
      </c>
      <c r="P29" s="171">
        <v>0</v>
      </c>
      <c r="Q29" s="171">
        <f>ROUND(E29*P29,2)</f>
        <v>0</v>
      </c>
      <c r="R29" s="171" t="s">
        <v>152</v>
      </c>
      <c r="S29" s="171" t="s">
        <v>143</v>
      </c>
      <c r="T29" s="172" t="s">
        <v>143</v>
      </c>
      <c r="U29" s="144">
        <v>3.1000000000000003E-2</v>
      </c>
      <c r="V29" s="144">
        <f>ROUND(E29*U29,2)</f>
        <v>0.39</v>
      </c>
      <c r="W29" s="144"/>
      <c r="X29" s="138"/>
      <c r="Y29" s="138"/>
      <c r="Z29" s="138"/>
      <c r="AA29" s="138"/>
      <c r="AB29" s="138"/>
      <c r="AC29" s="138"/>
      <c r="AD29" s="138"/>
      <c r="AE29" s="138"/>
      <c r="AF29" s="138"/>
      <c r="AG29" s="138" t="s">
        <v>144</v>
      </c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ht="22.5" outlineLevel="1" x14ac:dyDescent="0.2">
      <c r="A30" s="159">
        <v>9</v>
      </c>
      <c r="B30" s="160" t="s">
        <v>172</v>
      </c>
      <c r="C30" s="177" t="s">
        <v>173</v>
      </c>
      <c r="D30" s="161" t="s">
        <v>151</v>
      </c>
      <c r="E30" s="162">
        <v>14.13</v>
      </c>
      <c r="F30" s="163"/>
      <c r="G30" s="164">
        <f>ROUND(E30*F30,2)</f>
        <v>0</v>
      </c>
      <c r="H30" s="163"/>
      <c r="I30" s="164">
        <f>ROUND(E30*H30,2)</f>
        <v>0</v>
      </c>
      <c r="J30" s="163"/>
      <c r="K30" s="164">
        <f>ROUND(E30*J30,2)</f>
        <v>0</v>
      </c>
      <c r="L30" s="164">
        <v>21</v>
      </c>
      <c r="M30" s="164">
        <f>G30*(1+L30/100)</f>
        <v>0</v>
      </c>
      <c r="N30" s="164">
        <v>0</v>
      </c>
      <c r="O30" s="164">
        <f>ROUND(E30*N30,2)</f>
        <v>0</v>
      </c>
      <c r="P30" s="164">
        <v>0</v>
      </c>
      <c r="Q30" s="164">
        <f>ROUND(E30*P30,2)</f>
        <v>0</v>
      </c>
      <c r="R30" s="164" t="s">
        <v>152</v>
      </c>
      <c r="S30" s="164" t="s">
        <v>143</v>
      </c>
      <c r="T30" s="165" t="s">
        <v>143</v>
      </c>
      <c r="U30" s="144">
        <v>1.1500000000000001</v>
      </c>
      <c r="V30" s="144">
        <f>ROUND(E30*U30,2)</f>
        <v>16.25</v>
      </c>
      <c r="W30" s="144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144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1"/>
      <c r="B31" s="142"/>
      <c r="C31" s="251" t="s">
        <v>174</v>
      </c>
      <c r="D31" s="252"/>
      <c r="E31" s="252"/>
      <c r="F31" s="252"/>
      <c r="G31" s="252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146</v>
      </c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41"/>
      <c r="B32" s="142"/>
      <c r="C32" s="178" t="s">
        <v>175</v>
      </c>
      <c r="D32" s="150"/>
      <c r="E32" s="151">
        <v>7.83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148</v>
      </c>
      <c r="AH32" s="138">
        <v>0</v>
      </c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41"/>
      <c r="B33" s="142"/>
      <c r="C33" s="178" t="s">
        <v>176</v>
      </c>
      <c r="D33" s="150"/>
      <c r="E33" s="151">
        <v>6.3000000000000007</v>
      </c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148</v>
      </c>
      <c r="AH33" s="138">
        <v>0</v>
      </c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10</v>
      </c>
      <c r="B34" s="160" t="s">
        <v>177</v>
      </c>
      <c r="C34" s="177" t="s">
        <v>178</v>
      </c>
      <c r="D34" s="161" t="s">
        <v>151</v>
      </c>
      <c r="E34" s="162">
        <v>4.9320000000000004</v>
      </c>
      <c r="F34" s="163"/>
      <c r="G34" s="164">
        <f>ROUND(E34*F34,2)</f>
        <v>0</v>
      </c>
      <c r="H34" s="163"/>
      <c r="I34" s="164">
        <f>ROUND(E34*H34,2)</f>
        <v>0</v>
      </c>
      <c r="J34" s="163"/>
      <c r="K34" s="164">
        <f>ROUND(E34*J34,2)</f>
        <v>0</v>
      </c>
      <c r="L34" s="164">
        <v>21</v>
      </c>
      <c r="M34" s="164">
        <f>G34*(1+L34/100)</f>
        <v>0</v>
      </c>
      <c r="N34" s="164">
        <v>1.7000000000000002</v>
      </c>
      <c r="O34" s="164">
        <f>ROUND(E34*N34,2)</f>
        <v>8.3800000000000008</v>
      </c>
      <c r="P34" s="164">
        <v>0</v>
      </c>
      <c r="Q34" s="164">
        <f>ROUND(E34*P34,2)</f>
        <v>0</v>
      </c>
      <c r="R34" s="164" t="s">
        <v>152</v>
      </c>
      <c r="S34" s="164" t="s">
        <v>143</v>
      </c>
      <c r="T34" s="165" t="s">
        <v>143</v>
      </c>
      <c r="U34" s="144">
        <v>1.5870000000000002</v>
      </c>
      <c r="V34" s="144">
        <f>ROUND(E34*U34,2)</f>
        <v>7.83</v>
      </c>
      <c r="W34" s="144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144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ht="22.5" outlineLevel="1" x14ac:dyDescent="0.2">
      <c r="A35" s="141"/>
      <c r="B35" s="142"/>
      <c r="C35" s="251" t="s">
        <v>179</v>
      </c>
      <c r="D35" s="252"/>
      <c r="E35" s="252"/>
      <c r="F35" s="252"/>
      <c r="G35" s="252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146</v>
      </c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73" t="str">
        <f>C35</f>
        <v>sypaninou z vhodných hornin tř. 1 - 4 nebo materiálem připraveným podél výkopu ve vzdálenosti do 3 m od jeho kraje, pro jakoukoliv hloubku výkopu a jakoukoliv míru zhutnění,</v>
      </c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41"/>
      <c r="B36" s="142"/>
      <c r="C36" s="178" t="s">
        <v>180</v>
      </c>
      <c r="D36" s="150"/>
      <c r="E36" s="151">
        <v>3.1300000000000003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148</v>
      </c>
      <c r="AH36" s="138">
        <v>0</v>
      </c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41"/>
      <c r="B37" s="142"/>
      <c r="C37" s="178" t="s">
        <v>181</v>
      </c>
      <c r="D37" s="150"/>
      <c r="E37" s="151">
        <v>1.8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148</v>
      </c>
      <c r="AH37" s="138">
        <v>0</v>
      </c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ht="22.5" outlineLevel="1" x14ac:dyDescent="0.2">
      <c r="A38" s="159">
        <v>11</v>
      </c>
      <c r="B38" s="160" t="s">
        <v>182</v>
      </c>
      <c r="C38" s="177" t="s">
        <v>183</v>
      </c>
      <c r="D38" s="161" t="s">
        <v>141</v>
      </c>
      <c r="E38" s="162">
        <v>21</v>
      </c>
      <c r="F38" s="163"/>
      <c r="G38" s="164">
        <f>ROUND(E38*F38,2)</f>
        <v>0</v>
      </c>
      <c r="H38" s="163"/>
      <c r="I38" s="164">
        <f>ROUND(E38*H38,2)</f>
        <v>0</v>
      </c>
      <c r="J38" s="163"/>
      <c r="K38" s="164">
        <f>ROUND(E38*J38,2)</f>
        <v>0</v>
      </c>
      <c r="L38" s="164">
        <v>21</v>
      </c>
      <c r="M38" s="164">
        <f>G38*(1+L38/100)</f>
        <v>0</v>
      </c>
      <c r="N38" s="164">
        <v>0</v>
      </c>
      <c r="O38" s="164">
        <f>ROUND(E38*N38,2)</f>
        <v>0</v>
      </c>
      <c r="P38" s="164">
        <v>0</v>
      </c>
      <c r="Q38" s="164">
        <f>ROUND(E38*P38,2)</f>
        <v>0</v>
      </c>
      <c r="R38" s="164" t="s">
        <v>184</v>
      </c>
      <c r="S38" s="164" t="s">
        <v>143</v>
      </c>
      <c r="T38" s="165" t="s">
        <v>143</v>
      </c>
      <c r="U38" s="144">
        <v>9.0000000000000011E-2</v>
      </c>
      <c r="V38" s="144">
        <f>ROUND(E38*U38,2)</f>
        <v>1.89</v>
      </c>
      <c r="W38" s="144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144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41"/>
      <c r="B39" s="142"/>
      <c r="C39" s="251" t="s">
        <v>185</v>
      </c>
      <c r="D39" s="252"/>
      <c r="E39" s="252"/>
      <c r="F39" s="252"/>
      <c r="G39" s="25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146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41"/>
      <c r="B40" s="142"/>
      <c r="C40" s="178" t="s">
        <v>186</v>
      </c>
      <c r="D40" s="150"/>
      <c r="E40" s="151">
        <v>21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148</v>
      </c>
      <c r="AH40" s="138">
        <v>0</v>
      </c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66">
        <v>12</v>
      </c>
      <c r="B41" s="167" t="s">
        <v>187</v>
      </c>
      <c r="C41" s="179" t="s">
        <v>188</v>
      </c>
      <c r="D41" s="168" t="s">
        <v>151</v>
      </c>
      <c r="E41" s="169">
        <v>12.528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71">
        <v>0</v>
      </c>
      <c r="O41" s="171">
        <f>ROUND(E41*N41,2)</f>
        <v>0</v>
      </c>
      <c r="P41" s="171">
        <v>0</v>
      </c>
      <c r="Q41" s="171">
        <f>ROUND(E41*P41,2)</f>
        <v>0</v>
      </c>
      <c r="R41" s="171" t="s">
        <v>152</v>
      </c>
      <c r="S41" s="171" t="s">
        <v>143</v>
      </c>
      <c r="T41" s="172" t="s">
        <v>143</v>
      </c>
      <c r="U41" s="144">
        <v>0</v>
      </c>
      <c r="V41" s="144">
        <f>ROUND(E41*U41,2)</f>
        <v>0</v>
      </c>
      <c r="W41" s="144"/>
      <c r="X41" s="138"/>
      <c r="Y41" s="138"/>
      <c r="Z41" s="138"/>
      <c r="AA41" s="138"/>
      <c r="AB41" s="138"/>
      <c r="AC41" s="138"/>
      <c r="AD41" s="138"/>
      <c r="AE41" s="138"/>
      <c r="AF41" s="138"/>
      <c r="AG41" s="138" t="s">
        <v>144</v>
      </c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59">
        <v>13</v>
      </c>
      <c r="B42" s="160" t="s">
        <v>189</v>
      </c>
      <c r="C42" s="177" t="s">
        <v>190</v>
      </c>
      <c r="D42" s="161" t="s">
        <v>141</v>
      </c>
      <c r="E42" s="162">
        <v>21</v>
      </c>
      <c r="F42" s="163"/>
      <c r="G42" s="164">
        <f>ROUND(E42*F42,2)</f>
        <v>0</v>
      </c>
      <c r="H42" s="163"/>
      <c r="I42" s="164">
        <f>ROUND(E42*H42,2)</f>
        <v>0</v>
      </c>
      <c r="J42" s="163"/>
      <c r="K42" s="164">
        <f>ROUND(E42*J42,2)</f>
        <v>0</v>
      </c>
      <c r="L42" s="164">
        <v>21</v>
      </c>
      <c r="M42" s="164">
        <f>G42*(1+L42/100)</f>
        <v>0</v>
      </c>
      <c r="N42" s="164">
        <v>3.0000000000000001E-5</v>
      </c>
      <c r="O42" s="164">
        <f>ROUND(E42*N42,2)</f>
        <v>0</v>
      </c>
      <c r="P42" s="164">
        <v>0</v>
      </c>
      <c r="Q42" s="164">
        <f>ROUND(E42*P42,2)</f>
        <v>0</v>
      </c>
      <c r="R42" s="164" t="s">
        <v>191</v>
      </c>
      <c r="S42" s="164" t="s">
        <v>143</v>
      </c>
      <c r="T42" s="165" t="s">
        <v>143</v>
      </c>
      <c r="U42" s="144">
        <v>2.1000000000000001E-2</v>
      </c>
      <c r="V42" s="144">
        <f>ROUND(E42*U42,2)</f>
        <v>0.44</v>
      </c>
      <c r="W42" s="144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192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41"/>
      <c r="B43" s="142"/>
      <c r="C43" s="178" t="s">
        <v>186</v>
      </c>
      <c r="D43" s="150"/>
      <c r="E43" s="151">
        <v>21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8"/>
      <c r="Y43" s="138"/>
      <c r="Z43" s="138"/>
      <c r="AA43" s="138"/>
      <c r="AB43" s="138"/>
      <c r="AC43" s="138"/>
      <c r="AD43" s="138"/>
      <c r="AE43" s="138"/>
      <c r="AF43" s="138"/>
      <c r="AG43" s="138" t="s">
        <v>148</v>
      </c>
      <c r="AH43" s="138">
        <v>0</v>
      </c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outlineLevel="1" x14ac:dyDescent="0.2">
      <c r="A44" s="159">
        <v>14</v>
      </c>
      <c r="B44" s="160" t="s">
        <v>193</v>
      </c>
      <c r="C44" s="177" t="s">
        <v>194</v>
      </c>
      <c r="D44" s="161" t="s">
        <v>195</v>
      </c>
      <c r="E44" s="162">
        <v>23.8032</v>
      </c>
      <c r="F44" s="163"/>
      <c r="G44" s="164">
        <f>ROUND(E44*F44,2)</f>
        <v>0</v>
      </c>
      <c r="H44" s="163"/>
      <c r="I44" s="164">
        <f>ROUND(E44*H44,2)</f>
        <v>0</v>
      </c>
      <c r="J44" s="163"/>
      <c r="K44" s="164">
        <f>ROUND(E44*J44,2)</f>
        <v>0</v>
      </c>
      <c r="L44" s="164">
        <v>21</v>
      </c>
      <c r="M44" s="164">
        <f>G44*(1+L44/100)</f>
        <v>0</v>
      </c>
      <c r="N44" s="164">
        <v>1</v>
      </c>
      <c r="O44" s="164">
        <f>ROUND(E44*N44,2)</f>
        <v>23.8</v>
      </c>
      <c r="P44" s="164">
        <v>0</v>
      </c>
      <c r="Q44" s="164">
        <f>ROUND(E44*P44,2)</f>
        <v>0</v>
      </c>
      <c r="R44" s="164" t="s">
        <v>196</v>
      </c>
      <c r="S44" s="164" t="s">
        <v>143</v>
      </c>
      <c r="T44" s="165" t="s">
        <v>143</v>
      </c>
      <c r="U44" s="144">
        <v>0</v>
      </c>
      <c r="V44" s="144">
        <f>ROUND(E44*U44,2)</f>
        <v>0</v>
      </c>
      <c r="W44" s="144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197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1"/>
      <c r="B45" s="142"/>
      <c r="C45" s="178" t="s">
        <v>198</v>
      </c>
      <c r="D45" s="150"/>
      <c r="E45" s="151">
        <v>23.8</v>
      </c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148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x14ac:dyDescent="0.2">
      <c r="A46" s="153" t="s">
        <v>137</v>
      </c>
      <c r="B46" s="154" t="s">
        <v>67</v>
      </c>
      <c r="C46" s="176" t="s">
        <v>68</v>
      </c>
      <c r="D46" s="155"/>
      <c r="E46" s="156"/>
      <c r="F46" s="157"/>
      <c r="G46" s="157">
        <f>SUMIF(AG47:AG50,"&lt;&gt;NOR",G47:G50)</f>
        <v>0</v>
      </c>
      <c r="H46" s="157"/>
      <c r="I46" s="157">
        <f>SUM(I47:I50)</f>
        <v>0</v>
      </c>
      <c r="J46" s="157"/>
      <c r="K46" s="157">
        <f>SUM(K47:K50)</f>
        <v>0</v>
      </c>
      <c r="L46" s="157"/>
      <c r="M46" s="157">
        <f>SUM(M47:M50)</f>
        <v>0</v>
      </c>
      <c r="N46" s="157"/>
      <c r="O46" s="157">
        <f>SUM(O47:O50)</f>
        <v>4.66</v>
      </c>
      <c r="P46" s="157"/>
      <c r="Q46" s="157">
        <f>SUM(Q47:Q50)</f>
        <v>0</v>
      </c>
      <c r="R46" s="157"/>
      <c r="S46" s="157"/>
      <c r="T46" s="158"/>
      <c r="U46" s="152"/>
      <c r="V46" s="152">
        <f>SUM(V47:V50)</f>
        <v>4.18</v>
      </c>
      <c r="W46" s="152"/>
      <c r="AG46" t="s">
        <v>138</v>
      </c>
    </row>
    <row r="47" spans="1:60" outlineLevel="1" x14ac:dyDescent="0.2">
      <c r="A47" s="159">
        <v>15</v>
      </c>
      <c r="B47" s="160" t="s">
        <v>199</v>
      </c>
      <c r="C47" s="177" t="s">
        <v>200</v>
      </c>
      <c r="D47" s="161" t="s">
        <v>151</v>
      </c>
      <c r="E47" s="162">
        <v>2.4660000000000002</v>
      </c>
      <c r="F47" s="163"/>
      <c r="G47" s="164">
        <f>ROUND(E47*F47,2)</f>
        <v>0</v>
      </c>
      <c r="H47" s="163"/>
      <c r="I47" s="164">
        <f>ROUND(E47*H47,2)</f>
        <v>0</v>
      </c>
      <c r="J47" s="163"/>
      <c r="K47" s="164">
        <f>ROUND(E47*J47,2)</f>
        <v>0</v>
      </c>
      <c r="L47" s="164">
        <v>21</v>
      </c>
      <c r="M47" s="164">
        <f>G47*(1+L47/100)</f>
        <v>0</v>
      </c>
      <c r="N47" s="164">
        <v>1.8907700000000001</v>
      </c>
      <c r="O47" s="164">
        <f>ROUND(E47*N47,2)</f>
        <v>4.66</v>
      </c>
      <c r="P47" s="164">
        <v>0</v>
      </c>
      <c r="Q47" s="164">
        <f>ROUND(E47*P47,2)</f>
        <v>0</v>
      </c>
      <c r="R47" s="164" t="s">
        <v>201</v>
      </c>
      <c r="S47" s="164" t="s">
        <v>143</v>
      </c>
      <c r="T47" s="165" t="s">
        <v>143</v>
      </c>
      <c r="U47" s="144">
        <v>1.6950000000000001</v>
      </c>
      <c r="V47" s="144">
        <f>ROUND(E47*U47,2)</f>
        <v>4.18</v>
      </c>
      <c r="W47" s="144"/>
      <c r="X47" s="138"/>
      <c r="Y47" s="138"/>
      <c r="Z47" s="138"/>
      <c r="AA47" s="138"/>
      <c r="AB47" s="138"/>
      <c r="AC47" s="138"/>
      <c r="AD47" s="138"/>
      <c r="AE47" s="138"/>
      <c r="AF47" s="138"/>
      <c r="AG47" s="138" t="s">
        <v>144</v>
      </c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1" x14ac:dyDescent="0.2">
      <c r="A48" s="141"/>
      <c r="B48" s="142"/>
      <c r="C48" s="251" t="s">
        <v>202</v>
      </c>
      <c r="D48" s="252"/>
      <c r="E48" s="252"/>
      <c r="F48" s="252"/>
      <c r="G48" s="252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146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41"/>
      <c r="B49" s="142"/>
      <c r="C49" s="178" t="s">
        <v>203</v>
      </c>
      <c r="D49" s="150"/>
      <c r="E49" s="151">
        <v>1.57</v>
      </c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148</v>
      </c>
      <c r="AH49" s="138">
        <v>0</v>
      </c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41"/>
      <c r="B50" s="142"/>
      <c r="C50" s="178" t="s">
        <v>204</v>
      </c>
      <c r="D50" s="150"/>
      <c r="E50" s="151">
        <v>0.9</v>
      </c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148</v>
      </c>
      <c r="AH50" s="138">
        <v>0</v>
      </c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x14ac:dyDescent="0.2">
      <c r="A51" s="153" t="s">
        <v>137</v>
      </c>
      <c r="B51" s="154" t="s">
        <v>69</v>
      </c>
      <c r="C51" s="176" t="s">
        <v>70</v>
      </c>
      <c r="D51" s="155"/>
      <c r="E51" s="156"/>
      <c r="F51" s="157"/>
      <c r="G51" s="157">
        <f>SUMIF(AG52:AG57,"&lt;&gt;NOR",G52:G57)</f>
        <v>0</v>
      </c>
      <c r="H51" s="157"/>
      <c r="I51" s="157">
        <f>SUM(I52:I57)</f>
        <v>0</v>
      </c>
      <c r="J51" s="157"/>
      <c r="K51" s="157">
        <f>SUM(K52:K57)</f>
        <v>0</v>
      </c>
      <c r="L51" s="157"/>
      <c r="M51" s="157">
        <f>SUM(M52:M57)</f>
        <v>0</v>
      </c>
      <c r="N51" s="157"/>
      <c r="O51" s="157">
        <f>SUM(O52:O57)</f>
        <v>0.76</v>
      </c>
      <c r="P51" s="157"/>
      <c r="Q51" s="157">
        <f>SUM(Q52:Q57)</f>
        <v>0</v>
      </c>
      <c r="R51" s="157"/>
      <c r="S51" s="157"/>
      <c r="T51" s="158"/>
      <c r="U51" s="152"/>
      <c r="V51" s="152">
        <f>SUM(V52:V57)</f>
        <v>1.4000000000000001</v>
      </c>
      <c r="W51" s="152"/>
      <c r="AG51" t="s">
        <v>138</v>
      </c>
    </row>
    <row r="52" spans="1:60" outlineLevel="1" x14ac:dyDescent="0.2">
      <c r="A52" s="159">
        <v>16</v>
      </c>
      <c r="B52" s="160" t="s">
        <v>205</v>
      </c>
      <c r="C52" s="177" t="s">
        <v>206</v>
      </c>
      <c r="D52" s="161" t="s">
        <v>151</v>
      </c>
      <c r="E52" s="162">
        <v>0.27</v>
      </c>
      <c r="F52" s="163"/>
      <c r="G52" s="164">
        <f>ROUND(E52*F52,2)</f>
        <v>0</v>
      </c>
      <c r="H52" s="163"/>
      <c r="I52" s="164">
        <f>ROUND(E52*H52,2)</f>
        <v>0</v>
      </c>
      <c r="J52" s="163"/>
      <c r="K52" s="164">
        <f>ROUND(E52*J52,2)</f>
        <v>0</v>
      </c>
      <c r="L52" s="164">
        <v>21</v>
      </c>
      <c r="M52" s="164">
        <f>G52*(1+L52/100)</f>
        <v>0</v>
      </c>
      <c r="N52" s="164">
        <v>1.6867000000000001</v>
      </c>
      <c r="O52" s="164">
        <f>ROUND(E52*N52,2)</f>
        <v>0.46</v>
      </c>
      <c r="P52" s="164">
        <v>0</v>
      </c>
      <c r="Q52" s="164">
        <f>ROUND(E52*P52,2)</f>
        <v>0</v>
      </c>
      <c r="R52" s="164" t="s">
        <v>142</v>
      </c>
      <c r="S52" s="164" t="s">
        <v>143</v>
      </c>
      <c r="T52" s="165" t="s">
        <v>143</v>
      </c>
      <c r="U52" s="144">
        <v>0.16200000000000001</v>
      </c>
      <c r="V52" s="144">
        <f>ROUND(E52*U52,2)</f>
        <v>0.04</v>
      </c>
      <c r="W52" s="144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144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1"/>
      <c r="B53" s="142"/>
      <c r="C53" s="251" t="s">
        <v>207</v>
      </c>
      <c r="D53" s="252"/>
      <c r="E53" s="252"/>
      <c r="F53" s="252"/>
      <c r="G53" s="252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146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2">
      <c r="A54" s="141"/>
      <c r="B54" s="142"/>
      <c r="C54" s="178" t="s">
        <v>208</v>
      </c>
      <c r="D54" s="150"/>
      <c r="E54" s="151">
        <v>0.27</v>
      </c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38"/>
      <c r="Y54" s="138"/>
      <c r="Z54" s="138"/>
      <c r="AA54" s="138"/>
      <c r="AB54" s="138"/>
      <c r="AC54" s="138"/>
      <c r="AD54" s="138"/>
      <c r="AE54" s="138"/>
      <c r="AF54" s="138"/>
      <c r="AG54" s="138" t="s">
        <v>148</v>
      </c>
      <c r="AH54" s="138">
        <v>0</v>
      </c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1" x14ac:dyDescent="0.2">
      <c r="A55" s="159">
        <v>17</v>
      </c>
      <c r="B55" s="160" t="s">
        <v>209</v>
      </c>
      <c r="C55" s="177" t="s">
        <v>210</v>
      </c>
      <c r="D55" s="161" t="s">
        <v>141</v>
      </c>
      <c r="E55" s="162">
        <v>1.8</v>
      </c>
      <c r="F55" s="163"/>
      <c r="G55" s="164">
        <f>ROUND(E55*F55,2)</f>
        <v>0</v>
      </c>
      <c r="H55" s="163"/>
      <c r="I55" s="164">
        <f>ROUND(E55*H55,2)</f>
        <v>0</v>
      </c>
      <c r="J55" s="163"/>
      <c r="K55" s="164">
        <f>ROUND(E55*J55,2)</f>
        <v>0</v>
      </c>
      <c r="L55" s="164">
        <v>21</v>
      </c>
      <c r="M55" s="164">
        <f>G55*(1+L55/100)</f>
        <v>0</v>
      </c>
      <c r="N55" s="164">
        <v>0.16700000000000001</v>
      </c>
      <c r="O55" s="164">
        <f>ROUND(E55*N55,2)</f>
        <v>0.3</v>
      </c>
      <c r="P55" s="164">
        <v>0</v>
      </c>
      <c r="Q55" s="164">
        <f>ROUND(E55*P55,2)</f>
        <v>0</v>
      </c>
      <c r="R55" s="164" t="s">
        <v>142</v>
      </c>
      <c r="S55" s="164" t="s">
        <v>143</v>
      </c>
      <c r="T55" s="165" t="s">
        <v>143</v>
      </c>
      <c r="U55" s="144">
        <v>0.755</v>
      </c>
      <c r="V55" s="144">
        <f>ROUND(E55*U55,2)</f>
        <v>1.36</v>
      </c>
      <c r="W55" s="144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144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41"/>
      <c r="B56" s="142"/>
      <c r="C56" s="251" t="s">
        <v>211</v>
      </c>
      <c r="D56" s="252"/>
      <c r="E56" s="252"/>
      <c r="F56" s="252"/>
      <c r="G56" s="252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146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73" t="str">
        <f>C56</f>
        <v>s provedením lože tl. do 40 mm, s vyplněním spár, s dvojím beraněním a se smetením přebytečného materiálu na vzdálenost do 3 m</v>
      </c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41"/>
      <c r="B57" s="142"/>
      <c r="C57" s="178" t="s">
        <v>147</v>
      </c>
      <c r="D57" s="150"/>
      <c r="E57" s="151">
        <v>1.8</v>
      </c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148</v>
      </c>
      <c r="AH57" s="138">
        <v>0</v>
      </c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x14ac:dyDescent="0.2">
      <c r="A58" s="153" t="s">
        <v>137</v>
      </c>
      <c r="B58" s="154" t="s">
        <v>71</v>
      </c>
      <c r="C58" s="176" t="s">
        <v>72</v>
      </c>
      <c r="D58" s="155"/>
      <c r="E58" s="156"/>
      <c r="F58" s="157"/>
      <c r="G58" s="157">
        <f>SUMIF(AG59:AG84,"&lt;&gt;NOR",G59:G84)</f>
        <v>0</v>
      </c>
      <c r="H58" s="157"/>
      <c r="I58" s="157">
        <f>SUM(I59:I84)</f>
        <v>0</v>
      </c>
      <c r="J58" s="157"/>
      <c r="K58" s="157">
        <f>SUM(K59:K84)</f>
        <v>0</v>
      </c>
      <c r="L58" s="157"/>
      <c r="M58" s="157">
        <f>SUM(M59:M84)</f>
        <v>0</v>
      </c>
      <c r="N58" s="157"/>
      <c r="O58" s="157">
        <f>SUM(O59:O84)</f>
        <v>1.8399999999999999</v>
      </c>
      <c r="P58" s="157"/>
      <c r="Q58" s="157">
        <f>SUM(Q59:Q84)</f>
        <v>0</v>
      </c>
      <c r="R58" s="157"/>
      <c r="S58" s="157"/>
      <c r="T58" s="158"/>
      <c r="U58" s="152"/>
      <c r="V58" s="152">
        <f>SUM(V59:V84)</f>
        <v>41.599999999999994</v>
      </c>
      <c r="W58" s="152"/>
      <c r="AG58" t="s">
        <v>138</v>
      </c>
    </row>
    <row r="59" spans="1:60" outlineLevel="1" x14ac:dyDescent="0.2">
      <c r="A59" s="159">
        <v>18</v>
      </c>
      <c r="B59" s="160" t="s">
        <v>212</v>
      </c>
      <c r="C59" s="177" t="s">
        <v>213</v>
      </c>
      <c r="D59" s="161" t="s">
        <v>141</v>
      </c>
      <c r="E59" s="162">
        <v>33</v>
      </c>
      <c r="F59" s="163"/>
      <c r="G59" s="164">
        <f>ROUND(E59*F59,2)</f>
        <v>0</v>
      </c>
      <c r="H59" s="163"/>
      <c r="I59" s="164">
        <f>ROUND(E59*H59,2)</f>
        <v>0</v>
      </c>
      <c r="J59" s="163"/>
      <c r="K59" s="164">
        <f>ROUND(E59*J59,2)</f>
        <v>0</v>
      </c>
      <c r="L59" s="164">
        <v>21</v>
      </c>
      <c r="M59" s="164">
        <f>G59*(1+L59/100)</f>
        <v>0</v>
      </c>
      <c r="N59" s="164">
        <v>5.0000000000000001E-3</v>
      </c>
      <c r="O59" s="164">
        <f>ROUND(E59*N59,2)</f>
        <v>0.17</v>
      </c>
      <c r="P59" s="164">
        <v>0</v>
      </c>
      <c r="Q59" s="164">
        <f>ROUND(E59*P59,2)</f>
        <v>0</v>
      </c>
      <c r="R59" s="164" t="s">
        <v>214</v>
      </c>
      <c r="S59" s="164" t="s">
        <v>143</v>
      </c>
      <c r="T59" s="165" t="s">
        <v>143</v>
      </c>
      <c r="U59" s="144">
        <v>8.1000000000000003E-2</v>
      </c>
      <c r="V59" s="144">
        <f>ROUND(E59*U59,2)</f>
        <v>2.67</v>
      </c>
      <c r="W59" s="144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144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41"/>
      <c r="B60" s="142"/>
      <c r="C60" s="251" t="s">
        <v>215</v>
      </c>
      <c r="D60" s="252"/>
      <c r="E60" s="252"/>
      <c r="F60" s="252"/>
      <c r="G60" s="252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146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41"/>
      <c r="B61" s="142"/>
      <c r="C61" s="178" t="s">
        <v>216</v>
      </c>
      <c r="D61" s="150"/>
      <c r="E61" s="151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148</v>
      </c>
      <c r="AH61" s="138">
        <v>0</v>
      </c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41"/>
      <c r="B62" s="142"/>
      <c r="C62" s="178" t="s">
        <v>217</v>
      </c>
      <c r="D62" s="150"/>
      <c r="E62" s="151">
        <v>10.350000000000001</v>
      </c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148</v>
      </c>
      <c r="AH62" s="138">
        <v>0</v>
      </c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41"/>
      <c r="B63" s="142"/>
      <c r="C63" s="178" t="s">
        <v>218</v>
      </c>
      <c r="D63" s="150"/>
      <c r="E63" s="151">
        <v>-1.2</v>
      </c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148</v>
      </c>
      <c r="AH63" s="138">
        <v>0</v>
      </c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41"/>
      <c r="B64" s="142"/>
      <c r="C64" s="178" t="s">
        <v>219</v>
      </c>
      <c r="D64" s="150"/>
      <c r="E64" s="151">
        <v>7.0500000000000007</v>
      </c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148</v>
      </c>
      <c r="AH64" s="138">
        <v>0</v>
      </c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1"/>
      <c r="B65" s="142"/>
      <c r="C65" s="178" t="s">
        <v>220</v>
      </c>
      <c r="D65" s="150"/>
      <c r="E65" s="151">
        <v>4.5</v>
      </c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148</v>
      </c>
      <c r="AH65" s="138">
        <v>0</v>
      </c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2">
      <c r="A66" s="141"/>
      <c r="B66" s="142"/>
      <c r="C66" s="178" t="s">
        <v>221</v>
      </c>
      <c r="D66" s="150"/>
      <c r="E66" s="151">
        <v>10.350000000000001</v>
      </c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38"/>
      <c r="Y66" s="138"/>
      <c r="Z66" s="138"/>
      <c r="AA66" s="138"/>
      <c r="AB66" s="138"/>
      <c r="AC66" s="138"/>
      <c r="AD66" s="138"/>
      <c r="AE66" s="138"/>
      <c r="AF66" s="138"/>
      <c r="AG66" s="138" t="s">
        <v>148</v>
      </c>
      <c r="AH66" s="138">
        <v>0</v>
      </c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41"/>
      <c r="B67" s="142"/>
      <c r="C67" s="178" t="s">
        <v>222</v>
      </c>
      <c r="D67" s="150"/>
      <c r="E67" s="151">
        <v>-0.39999999999999997</v>
      </c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148</v>
      </c>
      <c r="AH67" s="138">
        <v>0</v>
      </c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41"/>
      <c r="B68" s="142"/>
      <c r="C68" s="178" t="s">
        <v>223</v>
      </c>
      <c r="D68" s="150"/>
      <c r="E68" s="151">
        <v>2.35</v>
      </c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148</v>
      </c>
      <c r="AH68" s="138">
        <v>0</v>
      </c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ht="22.5" outlineLevel="1" x14ac:dyDescent="0.2">
      <c r="A69" s="159">
        <v>19</v>
      </c>
      <c r="B69" s="160" t="s">
        <v>224</v>
      </c>
      <c r="C69" s="177" t="s">
        <v>225</v>
      </c>
      <c r="D69" s="161" t="s">
        <v>141</v>
      </c>
      <c r="E69" s="162">
        <v>33</v>
      </c>
      <c r="F69" s="163"/>
      <c r="G69" s="164">
        <f>ROUND(E69*F69,2)</f>
        <v>0</v>
      </c>
      <c r="H69" s="163"/>
      <c r="I69" s="164">
        <f>ROUND(E69*H69,2)</f>
        <v>0</v>
      </c>
      <c r="J69" s="163"/>
      <c r="K69" s="164">
        <f>ROUND(E69*J69,2)</f>
        <v>0</v>
      </c>
      <c r="L69" s="164">
        <v>21</v>
      </c>
      <c r="M69" s="164">
        <f>G69*(1+L69/100)</f>
        <v>0</v>
      </c>
      <c r="N69" s="164">
        <v>2.6250000000000002E-2</v>
      </c>
      <c r="O69" s="164">
        <f>ROUND(E69*N69,2)</f>
        <v>0.87</v>
      </c>
      <c r="P69" s="164">
        <v>0</v>
      </c>
      <c r="Q69" s="164">
        <f>ROUND(E69*P69,2)</f>
        <v>0</v>
      </c>
      <c r="R69" s="164" t="s">
        <v>214</v>
      </c>
      <c r="S69" s="164" t="s">
        <v>143</v>
      </c>
      <c r="T69" s="165" t="s">
        <v>143</v>
      </c>
      <c r="U69" s="144">
        <v>0.48000000000000004</v>
      </c>
      <c r="V69" s="144">
        <f>ROUND(E69*U69,2)</f>
        <v>15.84</v>
      </c>
      <c r="W69" s="144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144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1"/>
      <c r="B70" s="142"/>
      <c r="C70" s="251" t="s">
        <v>215</v>
      </c>
      <c r="D70" s="252"/>
      <c r="E70" s="252"/>
      <c r="F70" s="252"/>
      <c r="G70" s="252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146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41"/>
      <c r="B71" s="142"/>
      <c r="C71" s="178" t="s">
        <v>226</v>
      </c>
      <c r="D71" s="150"/>
      <c r="E71" s="151">
        <v>33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38"/>
      <c r="Y71" s="138"/>
      <c r="Z71" s="138"/>
      <c r="AA71" s="138"/>
      <c r="AB71" s="138"/>
      <c r="AC71" s="138"/>
      <c r="AD71" s="138"/>
      <c r="AE71" s="138"/>
      <c r="AF71" s="138"/>
      <c r="AG71" s="138" t="s">
        <v>148</v>
      </c>
      <c r="AH71" s="138">
        <v>0</v>
      </c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ht="22.5" outlineLevel="1" x14ac:dyDescent="0.2">
      <c r="A72" s="159">
        <v>20</v>
      </c>
      <c r="B72" s="160" t="s">
        <v>227</v>
      </c>
      <c r="C72" s="177" t="s">
        <v>228</v>
      </c>
      <c r="D72" s="161" t="s">
        <v>229</v>
      </c>
      <c r="E72" s="162">
        <v>9.6000000000000014</v>
      </c>
      <c r="F72" s="163"/>
      <c r="G72" s="164">
        <f>ROUND(E72*F72,2)</f>
        <v>0</v>
      </c>
      <c r="H72" s="163"/>
      <c r="I72" s="164">
        <f>ROUND(E72*H72,2)</f>
        <v>0</v>
      </c>
      <c r="J72" s="163"/>
      <c r="K72" s="164">
        <f>ROUND(E72*J72,2)</f>
        <v>0</v>
      </c>
      <c r="L72" s="164">
        <v>21</v>
      </c>
      <c r="M72" s="164">
        <f>G72*(1+L72/100)</f>
        <v>0</v>
      </c>
      <c r="N72" s="164">
        <v>1.7330000000000002E-2</v>
      </c>
      <c r="O72" s="164">
        <f>ROUND(E72*N72,2)</f>
        <v>0.17</v>
      </c>
      <c r="P72" s="164">
        <v>0</v>
      </c>
      <c r="Q72" s="164">
        <f>ROUND(E72*P72,2)</f>
        <v>0</v>
      </c>
      <c r="R72" s="164" t="s">
        <v>230</v>
      </c>
      <c r="S72" s="164" t="s">
        <v>143</v>
      </c>
      <c r="T72" s="165" t="s">
        <v>143</v>
      </c>
      <c r="U72" s="144">
        <v>0.253</v>
      </c>
      <c r="V72" s="144">
        <f>ROUND(E72*U72,2)</f>
        <v>2.4300000000000002</v>
      </c>
      <c r="W72" s="144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144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41"/>
      <c r="B73" s="142"/>
      <c r="C73" s="251" t="s">
        <v>231</v>
      </c>
      <c r="D73" s="252"/>
      <c r="E73" s="252"/>
      <c r="F73" s="252"/>
      <c r="G73" s="252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146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41"/>
      <c r="B74" s="142"/>
      <c r="C74" s="178" t="s">
        <v>232</v>
      </c>
      <c r="D74" s="150"/>
      <c r="E74" s="151">
        <v>9.6000000000000014</v>
      </c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148</v>
      </c>
      <c r="AH74" s="138">
        <v>0</v>
      </c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ht="22.5" outlineLevel="1" x14ac:dyDescent="0.2">
      <c r="A75" s="159">
        <v>21</v>
      </c>
      <c r="B75" s="160" t="s">
        <v>233</v>
      </c>
      <c r="C75" s="177" t="s">
        <v>234</v>
      </c>
      <c r="D75" s="161" t="s">
        <v>229</v>
      </c>
      <c r="E75" s="162">
        <v>6.6000000000000005</v>
      </c>
      <c r="F75" s="163"/>
      <c r="G75" s="164">
        <f>ROUND(E75*F75,2)</f>
        <v>0</v>
      </c>
      <c r="H75" s="163"/>
      <c r="I75" s="164">
        <f>ROUND(E75*H75,2)</f>
        <v>0</v>
      </c>
      <c r="J75" s="163"/>
      <c r="K75" s="164">
        <f>ROUND(E75*J75,2)</f>
        <v>0</v>
      </c>
      <c r="L75" s="164">
        <v>21</v>
      </c>
      <c r="M75" s="164">
        <f>G75*(1+L75/100)</f>
        <v>0</v>
      </c>
      <c r="N75" s="164">
        <v>3.7130000000000003E-2</v>
      </c>
      <c r="O75" s="164">
        <f>ROUND(E75*N75,2)</f>
        <v>0.25</v>
      </c>
      <c r="P75" s="164">
        <v>0</v>
      </c>
      <c r="Q75" s="164">
        <f>ROUND(E75*P75,2)</f>
        <v>0</v>
      </c>
      <c r="R75" s="164" t="s">
        <v>230</v>
      </c>
      <c r="S75" s="164" t="s">
        <v>143</v>
      </c>
      <c r="T75" s="165" t="s">
        <v>143</v>
      </c>
      <c r="U75" s="144">
        <v>0.29300000000000004</v>
      </c>
      <c r="V75" s="144">
        <f>ROUND(E75*U75,2)</f>
        <v>1.93</v>
      </c>
      <c r="W75" s="144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144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41"/>
      <c r="B76" s="142"/>
      <c r="C76" s="251" t="s">
        <v>231</v>
      </c>
      <c r="D76" s="252"/>
      <c r="E76" s="252"/>
      <c r="F76" s="252"/>
      <c r="G76" s="252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146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41"/>
      <c r="B77" s="142"/>
      <c r="C77" s="178" t="s">
        <v>235</v>
      </c>
      <c r="D77" s="150"/>
      <c r="E77" s="151">
        <v>6.6000000000000005</v>
      </c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148</v>
      </c>
      <c r="AH77" s="138">
        <v>0</v>
      </c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59">
        <v>22</v>
      </c>
      <c r="B78" s="160" t="s">
        <v>236</v>
      </c>
      <c r="C78" s="177" t="s">
        <v>237</v>
      </c>
      <c r="D78" s="161" t="s">
        <v>229</v>
      </c>
      <c r="E78" s="162">
        <v>103</v>
      </c>
      <c r="F78" s="163"/>
      <c r="G78" s="164">
        <f>ROUND(E78*F78,2)</f>
        <v>0</v>
      </c>
      <c r="H78" s="163"/>
      <c r="I78" s="164">
        <f>ROUND(E78*H78,2)</f>
        <v>0</v>
      </c>
      <c r="J78" s="163"/>
      <c r="K78" s="164">
        <f>ROUND(E78*J78,2)</f>
        <v>0</v>
      </c>
      <c r="L78" s="164">
        <v>21</v>
      </c>
      <c r="M78" s="164">
        <f>G78*(1+L78/100)</f>
        <v>0</v>
      </c>
      <c r="N78" s="164">
        <v>3.7100000000000002E-3</v>
      </c>
      <c r="O78" s="164">
        <f>ROUND(E78*N78,2)</f>
        <v>0.38</v>
      </c>
      <c r="P78" s="164">
        <v>0</v>
      </c>
      <c r="Q78" s="164">
        <f>ROUND(E78*P78,2)</f>
        <v>0</v>
      </c>
      <c r="R78" s="164" t="s">
        <v>230</v>
      </c>
      <c r="S78" s="164" t="s">
        <v>143</v>
      </c>
      <c r="T78" s="165" t="s">
        <v>143</v>
      </c>
      <c r="U78" s="144">
        <v>0.18180000000000002</v>
      </c>
      <c r="V78" s="144">
        <f>ROUND(E78*U78,2)</f>
        <v>18.73</v>
      </c>
      <c r="W78" s="144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144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outlineLevel="1" x14ac:dyDescent="0.2">
      <c r="A79" s="141"/>
      <c r="B79" s="142"/>
      <c r="C79" s="178" t="s">
        <v>238</v>
      </c>
      <c r="D79" s="150"/>
      <c r="E79" s="151">
        <v>20</v>
      </c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148</v>
      </c>
      <c r="AH79" s="138">
        <v>0</v>
      </c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41"/>
      <c r="B80" s="142"/>
      <c r="C80" s="178" t="s">
        <v>239</v>
      </c>
      <c r="D80" s="150"/>
      <c r="E80" s="151">
        <v>6.9</v>
      </c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148</v>
      </c>
      <c r="AH80" s="138">
        <v>0</v>
      </c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">
      <c r="A81" s="141"/>
      <c r="B81" s="142"/>
      <c r="C81" s="178" t="s">
        <v>240</v>
      </c>
      <c r="D81" s="150"/>
      <c r="E81" s="151">
        <v>-0.79999999999999993</v>
      </c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148</v>
      </c>
      <c r="AH81" s="138">
        <v>0</v>
      </c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outlineLevel="1" x14ac:dyDescent="0.2">
      <c r="A82" s="141"/>
      <c r="B82" s="142"/>
      <c r="C82" s="178" t="s">
        <v>241</v>
      </c>
      <c r="D82" s="150"/>
      <c r="E82" s="151">
        <v>4.7</v>
      </c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148</v>
      </c>
      <c r="AH82" s="138">
        <v>0</v>
      </c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outlineLevel="1" x14ac:dyDescent="0.2">
      <c r="A83" s="141"/>
      <c r="B83" s="142"/>
      <c r="C83" s="178" t="s">
        <v>242</v>
      </c>
      <c r="D83" s="150"/>
      <c r="E83" s="151">
        <v>3</v>
      </c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148</v>
      </c>
      <c r="AH83" s="138">
        <v>0</v>
      </c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41"/>
      <c r="B84" s="142"/>
      <c r="C84" s="178" t="s">
        <v>243</v>
      </c>
      <c r="D84" s="150"/>
      <c r="E84" s="151">
        <v>69.2</v>
      </c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148</v>
      </c>
      <c r="AH84" s="138">
        <v>0</v>
      </c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x14ac:dyDescent="0.2">
      <c r="A85" s="153" t="s">
        <v>137</v>
      </c>
      <c r="B85" s="154" t="s">
        <v>74</v>
      </c>
      <c r="C85" s="176" t="s">
        <v>75</v>
      </c>
      <c r="D85" s="155"/>
      <c r="E85" s="156"/>
      <c r="F85" s="157"/>
      <c r="G85" s="157">
        <f>SUMIF(AG86:AG88,"&lt;&gt;NOR",G86:G88)</f>
        <v>0</v>
      </c>
      <c r="H85" s="157"/>
      <c r="I85" s="157">
        <f>SUM(I86:I88)</f>
        <v>0</v>
      </c>
      <c r="J85" s="157"/>
      <c r="K85" s="157">
        <f>SUM(K86:K88)</f>
        <v>0</v>
      </c>
      <c r="L85" s="157"/>
      <c r="M85" s="157">
        <f>SUM(M86:M88)</f>
        <v>0</v>
      </c>
      <c r="N85" s="157"/>
      <c r="O85" s="157">
        <f>SUM(O86:O88)</f>
        <v>7.05</v>
      </c>
      <c r="P85" s="157"/>
      <c r="Q85" s="157">
        <f>SUM(Q86:Q88)</f>
        <v>0</v>
      </c>
      <c r="R85" s="157"/>
      <c r="S85" s="157"/>
      <c r="T85" s="158"/>
      <c r="U85" s="152"/>
      <c r="V85" s="152">
        <f>SUM(V86:V88)</f>
        <v>15.02</v>
      </c>
      <c r="W85" s="152"/>
      <c r="AG85" t="s">
        <v>138</v>
      </c>
    </row>
    <row r="86" spans="1:60" outlineLevel="1" x14ac:dyDescent="0.2">
      <c r="A86" s="159">
        <v>23</v>
      </c>
      <c r="B86" s="160" t="s">
        <v>244</v>
      </c>
      <c r="C86" s="177" t="s">
        <v>245</v>
      </c>
      <c r="D86" s="161" t="s">
        <v>151</v>
      </c>
      <c r="E86" s="162">
        <v>2.8188000000000004</v>
      </c>
      <c r="F86" s="163"/>
      <c r="G86" s="164">
        <f>ROUND(E86*F86,2)</f>
        <v>0</v>
      </c>
      <c r="H86" s="163"/>
      <c r="I86" s="164">
        <f>ROUND(E86*H86,2)</f>
        <v>0</v>
      </c>
      <c r="J86" s="163"/>
      <c r="K86" s="164">
        <f>ROUND(E86*J86,2)</f>
        <v>0</v>
      </c>
      <c r="L86" s="164">
        <v>21</v>
      </c>
      <c r="M86" s="164">
        <f>G86*(1+L86/100)</f>
        <v>0</v>
      </c>
      <c r="N86" s="164">
        <v>2.5</v>
      </c>
      <c r="O86" s="164">
        <f>ROUND(E86*N86,2)</f>
        <v>7.05</v>
      </c>
      <c r="P86" s="164">
        <v>0</v>
      </c>
      <c r="Q86" s="164">
        <f>ROUND(E86*P86,2)</f>
        <v>0</v>
      </c>
      <c r="R86" s="164" t="s">
        <v>230</v>
      </c>
      <c r="S86" s="164" t="s">
        <v>143</v>
      </c>
      <c r="T86" s="165" t="s">
        <v>143</v>
      </c>
      <c r="U86" s="144">
        <v>5.33</v>
      </c>
      <c r="V86" s="144">
        <f>ROUND(E86*U86,2)</f>
        <v>15.02</v>
      </c>
      <c r="W86" s="144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144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41"/>
      <c r="B87" s="142"/>
      <c r="C87" s="251" t="s">
        <v>246</v>
      </c>
      <c r="D87" s="252"/>
      <c r="E87" s="252"/>
      <c r="F87" s="252"/>
      <c r="G87" s="252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146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41"/>
      <c r="B88" s="142"/>
      <c r="C88" s="178" t="s">
        <v>247</v>
      </c>
      <c r="D88" s="150"/>
      <c r="E88" s="151">
        <v>2.8200000000000003</v>
      </c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148</v>
      </c>
      <c r="AH88" s="138">
        <v>0</v>
      </c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x14ac:dyDescent="0.2">
      <c r="A89" s="153" t="s">
        <v>137</v>
      </c>
      <c r="B89" s="154" t="s">
        <v>88</v>
      </c>
      <c r="C89" s="176" t="s">
        <v>89</v>
      </c>
      <c r="D89" s="155"/>
      <c r="E89" s="156"/>
      <c r="F89" s="157"/>
      <c r="G89" s="157">
        <f>SUMIF(AG90:AG94,"&lt;&gt;NOR",G90:G94)</f>
        <v>0</v>
      </c>
      <c r="H89" s="157"/>
      <c r="I89" s="157">
        <f>SUM(I90:I94)</f>
        <v>0</v>
      </c>
      <c r="J89" s="157"/>
      <c r="K89" s="157">
        <f>SUM(K90:K94)</f>
        <v>0</v>
      </c>
      <c r="L89" s="157"/>
      <c r="M89" s="157">
        <f>SUM(M90:M94)</f>
        <v>0</v>
      </c>
      <c r="N89" s="157"/>
      <c r="O89" s="157">
        <f>SUM(O90:O94)</f>
        <v>0.09</v>
      </c>
      <c r="P89" s="157"/>
      <c r="Q89" s="157">
        <f>SUM(Q90:Q94)</f>
        <v>0</v>
      </c>
      <c r="R89" s="157"/>
      <c r="S89" s="157"/>
      <c r="T89" s="158"/>
      <c r="U89" s="152"/>
      <c r="V89" s="152">
        <f>SUM(V90:V94)</f>
        <v>11.27</v>
      </c>
      <c r="W89" s="152"/>
      <c r="AG89" t="s">
        <v>138</v>
      </c>
    </row>
    <row r="90" spans="1:60" outlineLevel="1" x14ac:dyDescent="0.2">
      <c r="A90" s="166">
        <v>24</v>
      </c>
      <c r="B90" s="167" t="s">
        <v>248</v>
      </c>
      <c r="C90" s="179" t="s">
        <v>249</v>
      </c>
      <c r="D90" s="168" t="s">
        <v>141</v>
      </c>
      <c r="E90" s="169">
        <v>23.490000000000002</v>
      </c>
      <c r="F90" s="170"/>
      <c r="G90" s="171">
        <f>ROUND(E90*F90,2)</f>
        <v>0</v>
      </c>
      <c r="H90" s="170"/>
      <c r="I90" s="171">
        <f>ROUND(E90*H90,2)</f>
        <v>0</v>
      </c>
      <c r="J90" s="170"/>
      <c r="K90" s="171">
        <f>ROUND(E90*J90,2)</f>
        <v>0</v>
      </c>
      <c r="L90" s="171">
        <v>21</v>
      </c>
      <c r="M90" s="171">
        <f>G90*(1+L90/100)</f>
        <v>0</v>
      </c>
      <c r="N90" s="171">
        <v>2.1000000000000001E-4</v>
      </c>
      <c r="O90" s="171">
        <f>ROUND(E90*N90,2)</f>
        <v>0</v>
      </c>
      <c r="P90" s="171">
        <v>0</v>
      </c>
      <c r="Q90" s="171">
        <f>ROUND(E90*P90,2)</f>
        <v>0</v>
      </c>
      <c r="R90" s="171" t="s">
        <v>250</v>
      </c>
      <c r="S90" s="171" t="s">
        <v>143</v>
      </c>
      <c r="T90" s="172" t="s">
        <v>143</v>
      </c>
      <c r="U90" s="144">
        <v>9.5000000000000001E-2</v>
      </c>
      <c r="V90" s="144">
        <f>ROUND(E90*U90,2)</f>
        <v>2.23</v>
      </c>
      <c r="W90" s="144"/>
      <c r="X90" s="138"/>
      <c r="Y90" s="138"/>
      <c r="Z90" s="138"/>
      <c r="AA90" s="138"/>
      <c r="AB90" s="138"/>
      <c r="AC90" s="138"/>
      <c r="AD90" s="138"/>
      <c r="AE90" s="138"/>
      <c r="AF90" s="138"/>
      <c r="AG90" s="138" t="s">
        <v>144</v>
      </c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1" x14ac:dyDescent="0.2">
      <c r="A91" s="159">
        <v>25</v>
      </c>
      <c r="B91" s="160" t="s">
        <v>251</v>
      </c>
      <c r="C91" s="177" t="s">
        <v>252</v>
      </c>
      <c r="D91" s="161" t="s">
        <v>141</v>
      </c>
      <c r="E91" s="162">
        <v>23.490000000000002</v>
      </c>
      <c r="F91" s="163"/>
      <c r="G91" s="164">
        <f>ROUND(E91*F91,2)</f>
        <v>0</v>
      </c>
      <c r="H91" s="163"/>
      <c r="I91" s="164">
        <f>ROUND(E91*H91,2)</f>
        <v>0</v>
      </c>
      <c r="J91" s="163"/>
      <c r="K91" s="164">
        <f>ROUND(E91*J91,2)</f>
        <v>0</v>
      </c>
      <c r="L91" s="164">
        <v>21</v>
      </c>
      <c r="M91" s="164">
        <f>G91*(1+L91/100)</f>
        <v>0</v>
      </c>
      <c r="N91" s="164">
        <v>3.6800000000000001E-3</v>
      </c>
      <c r="O91" s="164">
        <f>ROUND(E91*N91,2)</f>
        <v>0.09</v>
      </c>
      <c r="P91" s="164">
        <v>0</v>
      </c>
      <c r="Q91" s="164">
        <f>ROUND(E91*P91,2)</f>
        <v>0</v>
      </c>
      <c r="R91" s="164" t="s">
        <v>250</v>
      </c>
      <c r="S91" s="164" t="s">
        <v>143</v>
      </c>
      <c r="T91" s="165" t="s">
        <v>143</v>
      </c>
      <c r="U91" s="144">
        <v>0.38500000000000001</v>
      </c>
      <c r="V91" s="144">
        <f>ROUND(E91*U91,2)</f>
        <v>9.0399999999999991</v>
      </c>
      <c r="W91" s="144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144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outlineLevel="1" x14ac:dyDescent="0.2">
      <c r="A92" s="141"/>
      <c r="B92" s="142"/>
      <c r="C92" s="178" t="s">
        <v>253</v>
      </c>
      <c r="D92" s="150"/>
      <c r="E92" s="151">
        <v>23.490000000000002</v>
      </c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8"/>
      <c r="Y92" s="138"/>
      <c r="Z92" s="138"/>
      <c r="AA92" s="138"/>
      <c r="AB92" s="138"/>
      <c r="AC92" s="138"/>
      <c r="AD92" s="138"/>
      <c r="AE92" s="138"/>
      <c r="AF92" s="138"/>
      <c r="AG92" s="138" t="s">
        <v>148</v>
      </c>
      <c r="AH92" s="138">
        <v>0</v>
      </c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outlineLevel="1" x14ac:dyDescent="0.2">
      <c r="A93" s="141">
        <v>26</v>
      </c>
      <c r="B93" s="142" t="s">
        <v>254</v>
      </c>
      <c r="C93" s="180" t="s">
        <v>255</v>
      </c>
      <c r="D93" s="143" t="s">
        <v>0</v>
      </c>
      <c r="E93" s="174"/>
      <c r="F93" s="149"/>
      <c r="G93" s="144">
        <f>ROUND(E93*F93,2)</f>
        <v>0</v>
      </c>
      <c r="H93" s="149"/>
      <c r="I93" s="144">
        <f>ROUND(E93*H93,2)</f>
        <v>0</v>
      </c>
      <c r="J93" s="149"/>
      <c r="K93" s="144">
        <f>ROUND(E93*J93,2)</f>
        <v>0</v>
      </c>
      <c r="L93" s="144">
        <v>21</v>
      </c>
      <c r="M93" s="144">
        <f>G93*(1+L93/100)</f>
        <v>0</v>
      </c>
      <c r="N93" s="144">
        <v>0</v>
      </c>
      <c r="O93" s="144">
        <f>ROUND(E93*N93,2)</f>
        <v>0</v>
      </c>
      <c r="P93" s="144">
        <v>0</v>
      </c>
      <c r="Q93" s="144">
        <f>ROUND(E93*P93,2)</f>
        <v>0</v>
      </c>
      <c r="R93" s="144" t="s">
        <v>250</v>
      </c>
      <c r="S93" s="144" t="s">
        <v>143</v>
      </c>
      <c r="T93" s="144" t="s">
        <v>143</v>
      </c>
      <c r="U93" s="144">
        <v>0</v>
      </c>
      <c r="V93" s="144">
        <f>ROUND(E93*U93,2)</f>
        <v>0</v>
      </c>
      <c r="W93" s="144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256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1"/>
      <c r="B94" s="142"/>
      <c r="C94" s="260" t="s">
        <v>257</v>
      </c>
      <c r="D94" s="261"/>
      <c r="E94" s="261"/>
      <c r="F94" s="261"/>
      <c r="G94" s="261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146</v>
      </c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x14ac:dyDescent="0.2">
      <c r="A95" s="153" t="s">
        <v>137</v>
      </c>
      <c r="B95" s="154" t="s">
        <v>90</v>
      </c>
      <c r="C95" s="176" t="s">
        <v>91</v>
      </c>
      <c r="D95" s="155"/>
      <c r="E95" s="156"/>
      <c r="F95" s="157"/>
      <c r="G95" s="157">
        <f>SUMIF(AG96:AG129,"&lt;&gt;NOR",G96:G129)</f>
        <v>0</v>
      </c>
      <c r="H95" s="157"/>
      <c r="I95" s="157">
        <f>SUM(I96:I129)</f>
        <v>0</v>
      </c>
      <c r="J95" s="157"/>
      <c r="K95" s="157">
        <f>SUM(K96:K129)</f>
        <v>0</v>
      </c>
      <c r="L95" s="157"/>
      <c r="M95" s="157">
        <f>SUM(M96:M129)</f>
        <v>0</v>
      </c>
      <c r="N95" s="157"/>
      <c r="O95" s="157">
        <f>SUM(O96:O129)</f>
        <v>0.11</v>
      </c>
      <c r="P95" s="157"/>
      <c r="Q95" s="157">
        <f>SUM(Q96:Q129)</f>
        <v>0</v>
      </c>
      <c r="R95" s="157"/>
      <c r="S95" s="157"/>
      <c r="T95" s="158"/>
      <c r="U95" s="152"/>
      <c r="V95" s="152">
        <f>SUM(V96:V129)</f>
        <v>60.32</v>
      </c>
      <c r="W95" s="152"/>
      <c r="AG95" t="s">
        <v>138</v>
      </c>
    </row>
    <row r="96" spans="1:60" ht="22.5" outlineLevel="1" x14ac:dyDescent="0.2">
      <c r="A96" s="159">
        <v>27</v>
      </c>
      <c r="B96" s="160" t="s">
        <v>258</v>
      </c>
      <c r="C96" s="177" t="s">
        <v>259</v>
      </c>
      <c r="D96" s="161" t="s">
        <v>260</v>
      </c>
      <c r="E96" s="162">
        <v>1</v>
      </c>
      <c r="F96" s="163"/>
      <c r="G96" s="164">
        <f>ROUND(E96*F96,2)</f>
        <v>0</v>
      </c>
      <c r="H96" s="163"/>
      <c r="I96" s="164">
        <f>ROUND(E96*H96,2)</f>
        <v>0</v>
      </c>
      <c r="J96" s="163"/>
      <c r="K96" s="164">
        <f>ROUND(E96*J96,2)</f>
        <v>0</v>
      </c>
      <c r="L96" s="164">
        <v>21</v>
      </c>
      <c r="M96" s="164">
        <f>G96*(1+L96/100)</f>
        <v>0</v>
      </c>
      <c r="N96" s="164">
        <v>1.2270000000000001E-2</v>
      </c>
      <c r="O96" s="164">
        <f>ROUND(E96*N96,2)</f>
        <v>0.01</v>
      </c>
      <c r="P96" s="164">
        <v>0</v>
      </c>
      <c r="Q96" s="164">
        <f>ROUND(E96*P96,2)</f>
        <v>0</v>
      </c>
      <c r="R96" s="164" t="s">
        <v>261</v>
      </c>
      <c r="S96" s="164" t="s">
        <v>143</v>
      </c>
      <c r="T96" s="165" t="s">
        <v>143</v>
      </c>
      <c r="U96" s="144">
        <v>1.7440000000000002</v>
      </c>
      <c r="V96" s="144">
        <f>ROUND(E96*U96,2)</f>
        <v>1.74</v>
      </c>
      <c r="W96" s="144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144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1"/>
      <c r="B97" s="142"/>
      <c r="C97" s="178" t="s">
        <v>262</v>
      </c>
      <c r="D97" s="150"/>
      <c r="E97" s="151">
        <v>1</v>
      </c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148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outlineLevel="1" x14ac:dyDescent="0.2">
      <c r="A98" s="159">
        <v>28</v>
      </c>
      <c r="B98" s="160" t="s">
        <v>263</v>
      </c>
      <c r="C98" s="177" t="s">
        <v>264</v>
      </c>
      <c r="D98" s="161" t="s">
        <v>229</v>
      </c>
      <c r="E98" s="162">
        <v>4.5</v>
      </c>
      <c r="F98" s="163"/>
      <c r="G98" s="164">
        <f>ROUND(E98*F98,2)</f>
        <v>0</v>
      </c>
      <c r="H98" s="163"/>
      <c r="I98" s="164">
        <f>ROUND(E98*H98,2)</f>
        <v>0</v>
      </c>
      <c r="J98" s="163"/>
      <c r="K98" s="164">
        <f>ROUND(E98*J98,2)</f>
        <v>0</v>
      </c>
      <c r="L98" s="164">
        <v>21</v>
      </c>
      <c r="M98" s="164">
        <f>G98*(1+L98/100)</f>
        <v>0</v>
      </c>
      <c r="N98" s="164">
        <v>4.7000000000000004E-4</v>
      </c>
      <c r="O98" s="164">
        <f>ROUND(E98*N98,2)</f>
        <v>0</v>
      </c>
      <c r="P98" s="164">
        <v>0</v>
      </c>
      <c r="Q98" s="164">
        <f>ROUND(E98*P98,2)</f>
        <v>0</v>
      </c>
      <c r="R98" s="164" t="s">
        <v>261</v>
      </c>
      <c r="S98" s="164" t="s">
        <v>143</v>
      </c>
      <c r="T98" s="165" t="s">
        <v>143</v>
      </c>
      <c r="U98" s="144">
        <v>0.35900000000000004</v>
      </c>
      <c r="V98" s="144">
        <f>ROUND(E98*U98,2)</f>
        <v>1.62</v>
      </c>
      <c r="W98" s="144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144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1"/>
      <c r="B99" s="142"/>
      <c r="C99" s="251" t="s">
        <v>265</v>
      </c>
      <c r="D99" s="252"/>
      <c r="E99" s="252"/>
      <c r="F99" s="252"/>
      <c r="G99" s="252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146</v>
      </c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1"/>
      <c r="B100" s="142"/>
      <c r="C100" s="178" t="s">
        <v>266</v>
      </c>
      <c r="D100" s="150"/>
      <c r="E100" s="151">
        <v>4.5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148</v>
      </c>
      <c r="AH100" s="138">
        <v>0</v>
      </c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1" x14ac:dyDescent="0.2">
      <c r="A101" s="159">
        <v>29</v>
      </c>
      <c r="B101" s="160" t="s">
        <v>267</v>
      </c>
      <c r="C101" s="177" t="s">
        <v>268</v>
      </c>
      <c r="D101" s="161" t="s">
        <v>229</v>
      </c>
      <c r="E101" s="162">
        <v>7</v>
      </c>
      <c r="F101" s="163"/>
      <c r="G101" s="164">
        <f>ROUND(E101*F101,2)</f>
        <v>0</v>
      </c>
      <c r="H101" s="163"/>
      <c r="I101" s="164">
        <f>ROUND(E101*H101,2)</f>
        <v>0</v>
      </c>
      <c r="J101" s="163"/>
      <c r="K101" s="164">
        <f>ROUND(E101*J101,2)</f>
        <v>0</v>
      </c>
      <c r="L101" s="164">
        <v>21</v>
      </c>
      <c r="M101" s="164">
        <f>G101*(1+L101/100)</f>
        <v>0</v>
      </c>
      <c r="N101" s="164">
        <v>7.8000000000000009E-4</v>
      </c>
      <c r="O101" s="164">
        <f>ROUND(E101*N101,2)</f>
        <v>0.01</v>
      </c>
      <c r="P101" s="164">
        <v>0</v>
      </c>
      <c r="Q101" s="164">
        <f>ROUND(E101*P101,2)</f>
        <v>0</v>
      </c>
      <c r="R101" s="164" t="s">
        <v>261</v>
      </c>
      <c r="S101" s="164" t="s">
        <v>143</v>
      </c>
      <c r="T101" s="165" t="s">
        <v>143</v>
      </c>
      <c r="U101" s="144">
        <v>0.81900000000000006</v>
      </c>
      <c r="V101" s="144">
        <f>ROUND(E101*U101,2)</f>
        <v>5.73</v>
      </c>
      <c r="W101" s="144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 t="s">
        <v>144</v>
      </c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2">
      <c r="A102" s="141"/>
      <c r="B102" s="142"/>
      <c r="C102" s="251" t="s">
        <v>265</v>
      </c>
      <c r="D102" s="252"/>
      <c r="E102" s="252"/>
      <c r="F102" s="252"/>
      <c r="G102" s="252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146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1"/>
      <c r="B103" s="142"/>
      <c r="C103" s="178" t="s">
        <v>269</v>
      </c>
      <c r="D103" s="150"/>
      <c r="E103" s="151">
        <v>7</v>
      </c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148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30</v>
      </c>
      <c r="B104" s="160" t="s">
        <v>270</v>
      </c>
      <c r="C104" s="177" t="s">
        <v>271</v>
      </c>
      <c r="D104" s="161" t="s">
        <v>229</v>
      </c>
      <c r="E104" s="162">
        <v>7</v>
      </c>
      <c r="F104" s="163"/>
      <c r="G104" s="164">
        <f>ROUND(E104*F104,2)</f>
        <v>0</v>
      </c>
      <c r="H104" s="163"/>
      <c r="I104" s="164">
        <f>ROUND(E104*H104,2)</f>
        <v>0</v>
      </c>
      <c r="J104" s="163"/>
      <c r="K104" s="164">
        <f>ROUND(E104*J104,2)</f>
        <v>0</v>
      </c>
      <c r="L104" s="164">
        <v>21</v>
      </c>
      <c r="M104" s="164">
        <f>G104*(1+L104/100)</f>
        <v>0</v>
      </c>
      <c r="N104" s="164">
        <v>1.6100000000000001E-3</v>
      </c>
      <c r="O104" s="164">
        <f>ROUND(E104*N104,2)</f>
        <v>0.01</v>
      </c>
      <c r="P104" s="164">
        <v>0</v>
      </c>
      <c r="Q104" s="164">
        <f>ROUND(E104*P104,2)</f>
        <v>0</v>
      </c>
      <c r="R104" s="164" t="s">
        <v>261</v>
      </c>
      <c r="S104" s="164" t="s">
        <v>143</v>
      </c>
      <c r="T104" s="165" t="s">
        <v>143</v>
      </c>
      <c r="U104" s="144">
        <v>0.7390000000000001</v>
      </c>
      <c r="V104" s="144">
        <f>ROUND(E104*U104,2)</f>
        <v>5.17</v>
      </c>
      <c r="W104" s="144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144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1"/>
      <c r="B105" s="142"/>
      <c r="C105" s="251" t="s">
        <v>265</v>
      </c>
      <c r="D105" s="252"/>
      <c r="E105" s="252"/>
      <c r="F105" s="252"/>
      <c r="G105" s="252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146</v>
      </c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outlineLevel="1" x14ac:dyDescent="0.2">
      <c r="A106" s="141"/>
      <c r="B106" s="142"/>
      <c r="C106" s="178" t="s">
        <v>269</v>
      </c>
      <c r="D106" s="150"/>
      <c r="E106" s="151">
        <v>7</v>
      </c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148</v>
      </c>
      <c r="AH106" s="138">
        <v>0</v>
      </c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outlineLevel="1" x14ac:dyDescent="0.2">
      <c r="A107" s="159">
        <v>31</v>
      </c>
      <c r="B107" s="160" t="s">
        <v>272</v>
      </c>
      <c r="C107" s="177" t="s">
        <v>273</v>
      </c>
      <c r="D107" s="161" t="s">
        <v>229</v>
      </c>
      <c r="E107" s="162">
        <v>13</v>
      </c>
      <c r="F107" s="163"/>
      <c r="G107" s="164">
        <f>ROUND(E107*F107,2)</f>
        <v>0</v>
      </c>
      <c r="H107" s="163"/>
      <c r="I107" s="164">
        <f>ROUND(E107*H107,2)</f>
        <v>0</v>
      </c>
      <c r="J107" s="163"/>
      <c r="K107" s="164">
        <f>ROUND(E107*J107,2)</f>
        <v>0</v>
      </c>
      <c r="L107" s="164">
        <v>21</v>
      </c>
      <c r="M107" s="164">
        <f>G107*(1+L107/100)</f>
        <v>0</v>
      </c>
      <c r="N107" s="164">
        <v>5.3000000000000009E-4</v>
      </c>
      <c r="O107" s="164">
        <f>ROUND(E107*N107,2)</f>
        <v>0.01</v>
      </c>
      <c r="P107" s="164">
        <v>0</v>
      </c>
      <c r="Q107" s="164">
        <f>ROUND(E107*P107,2)</f>
        <v>0</v>
      </c>
      <c r="R107" s="164" t="s">
        <v>261</v>
      </c>
      <c r="S107" s="164" t="s">
        <v>143</v>
      </c>
      <c r="T107" s="165" t="s">
        <v>143</v>
      </c>
      <c r="U107" s="144">
        <v>0.26750000000000002</v>
      </c>
      <c r="V107" s="144">
        <f>ROUND(E107*U107,2)</f>
        <v>3.48</v>
      </c>
      <c r="W107" s="144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144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1"/>
      <c r="B108" s="142"/>
      <c r="C108" s="251" t="s">
        <v>265</v>
      </c>
      <c r="D108" s="252"/>
      <c r="E108" s="252"/>
      <c r="F108" s="252"/>
      <c r="G108" s="252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146</v>
      </c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1"/>
      <c r="B109" s="142"/>
      <c r="C109" s="178" t="s">
        <v>274</v>
      </c>
      <c r="D109" s="150"/>
      <c r="E109" s="151">
        <v>13</v>
      </c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148</v>
      </c>
      <c r="AH109" s="138">
        <v>0</v>
      </c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ht="22.5" outlineLevel="1" x14ac:dyDescent="0.2">
      <c r="A110" s="159">
        <v>32</v>
      </c>
      <c r="B110" s="160" t="s">
        <v>275</v>
      </c>
      <c r="C110" s="177" t="s">
        <v>276</v>
      </c>
      <c r="D110" s="161" t="s">
        <v>229</v>
      </c>
      <c r="E110" s="162">
        <v>8.8000000000000007</v>
      </c>
      <c r="F110" s="163"/>
      <c r="G110" s="164">
        <f>ROUND(E110*F110,2)</f>
        <v>0</v>
      </c>
      <c r="H110" s="163"/>
      <c r="I110" s="164">
        <f>ROUND(E110*H110,2)</f>
        <v>0</v>
      </c>
      <c r="J110" s="163"/>
      <c r="K110" s="164">
        <f>ROUND(E110*J110,2)</f>
        <v>0</v>
      </c>
      <c r="L110" s="164">
        <v>21</v>
      </c>
      <c r="M110" s="164">
        <f>G110*(1+L110/100)</f>
        <v>0</v>
      </c>
      <c r="N110" s="164">
        <v>2.1000000000000003E-3</v>
      </c>
      <c r="O110" s="164">
        <f>ROUND(E110*N110,2)</f>
        <v>0.02</v>
      </c>
      <c r="P110" s="164">
        <v>0</v>
      </c>
      <c r="Q110" s="164">
        <f>ROUND(E110*P110,2)</f>
        <v>0</v>
      </c>
      <c r="R110" s="164" t="s">
        <v>261</v>
      </c>
      <c r="S110" s="164" t="s">
        <v>143</v>
      </c>
      <c r="T110" s="165" t="s">
        <v>143</v>
      </c>
      <c r="U110" s="144">
        <v>0.8</v>
      </c>
      <c r="V110" s="144">
        <f>ROUND(E110*U110,2)</f>
        <v>7.04</v>
      </c>
      <c r="W110" s="144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 t="s">
        <v>144</v>
      </c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outlineLevel="1" x14ac:dyDescent="0.2">
      <c r="A111" s="141"/>
      <c r="B111" s="142"/>
      <c r="C111" s="251" t="s">
        <v>265</v>
      </c>
      <c r="D111" s="252"/>
      <c r="E111" s="252"/>
      <c r="F111" s="252"/>
      <c r="G111" s="252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146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1"/>
      <c r="B112" s="142"/>
      <c r="C112" s="178" t="s">
        <v>277</v>
      </c>
      <c r="D112" s="150"/>
      <c r="E112" s="151">
        <v>8.8000000000000007</v>
      </c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148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ht="22.5" outlineLevel="1" x14ac:dyDescent="0.2">
      <c r="A113" s="159">
        <v>33</v>
      </c>
      <c r="B113" s="160" t="s">
        <v>278</v>
      </c>
      <c r="C113" s="177" t="s">
        <v>279</v>
      </c>
      <c r="D113" s="161" t="s">
        <v>229</v>
      </c>
      <c r="E113" s="162">
        <v>21.400000000000002</v>
      </c>
      <c r="F113" s="163"/>
      <c r="G113" s="164">
        <f>ROUND(E113*F113,2)</f>
        <v>0</v>
      </c>
      <c r="H113" s="163"/>
      <c r="I113" s="164">
        <f>ROUND(E113*H113,2)</f>
        <v>0</v>
      </c>
      <c r="J113" s="163"/>
      <c r="K113" s="164">
        <f>ROUND(E113*J113,2)</f>
        <v>0</v>
      </c>
      <c r="L113" s="164">
        <v>21</v>
      </c>
      <c r="M113" s="164">
        <f>G113*(1+L113/100)</f>
        <v>0</v>
      </c>
      <c r="N113" s="164">
        <v>2.5200000000000001E-3</v>
      </c>
      <c r="O113" s="164">
        <f>ROUND(E113*N113,2)</f>
        <v>0.05</v>
      </c>
      <c r="P113" s="164">
        <v>0</v>
      </c>
      <c r="Q113" s="164">
        <f>ROUND(E113*P113,2)</f>
        <v>0</v>
      </c>
      <c r="R113" s="164" t="s">
        <v>261</v>
      </c>
      <c r="S113" s="164" t="s">
        <v>143</v>
      </c>
      <c r="T113" s="165" t="s">
        <v>143</v>
      </c>
      <c r="U113" s="144">
        <v>0.8</v>
      </c>
      <c r="V113" s="144">
        <f>ROUND(E113*U113,2)</f>
        <v>17.12</v>
      </c>
      <c r="W113" s="144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144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outlineLevel="1" x14ac:dyDescent="0.2">
      <c r="A114" s="141"/>
      <c r="B114" s="142"/>
      <c r="C114" s="251" t="s">
        <v>265</v>
      </c>
      <c r="D114" s="252"/>
      <c r="E114" s="252"/>
      <c r="F114" s="252"/>
      <c r="G114" s="252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 t="s">
        <v>146</v>
      </c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outlineLevel="1" x14ac:dyDescent="0.2">
      <c r="A115" s="141"/>
      <c r="B115" s="142"/>
      <c r="C115" s="178" t="s">
        <v>280</v>
      </c>
      <c r="D115" s="150"/>
      <c r="E115" s="151">
        <v>15.4</v>
      </c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148</v>
      </c>
      <c r="AH115" s="138">
        <v>0</v>
      </c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outlineLevel="1" x14ac:dyDescent="0.2">
      <c r="A116" s="141"/>
      <c r="B116" s="142"/>
      <c r="C116" s="178" t="s">
        <v>281</v>
      </c>
      <c r="D116" s="150"/>
      <c r="E116" s="151">
        <v>6</v>
      </c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 t="s">
        <v>148</v>
      </c>
      <c r="AH116" s="138">
        <v>0</v>
      </c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</row>
    <row r="117" spans="1:60" ht="33.75" outlineLevel="1" x14ac:dyDescent="0.2">
      <c r="A117" s="159">
        <v>34</v>
      </c>
      <c r="B117" s="160" t="s">
        <v>282</v>
      </c>
      <c r="C117" s="177" t="s">
        <v>283</v>
      </c>
      <c r="D117" s="161" t="s">
        <v>260</v>
      </c>
      <c r="E117" s="162">
        <v>2</v>
      </c>
      <c r="F117" s="163"/>
      <c r="G117" s="164">
        <f>ROUND(E117*F117,2)</f>
        <v>0</v>
      </c>
      <c r="H117" s="163"/>
      <c r="I117" s="164">
        <f>ROUND(E117*H117,2)</f>
        <v>0</v>
      </c>
      <c r="J117" s="163"/>
      <c r="K117" s="164">
        <f>ROUND(E117*J117,2)</f>
        <v>0</v>
      </c>
      <c r="L117" s="164">
        <v>21</v>
      </c>
      <c r="M117" s="164">
        <f>G117*(1+L117/100)</f>
        <v>0</v>
      </c>
      <c r="N117" s="164">
        <v>5.0000000000000001E-4</v>
      </c>
      <c r="O117" s="164">
        <f>ROUND(E117*N117,2)</f>
        <v>0</v>
      </c>
      <c r="P117" s="164">
        <v>0</v>
      </c>
      <c r="Q117" s="164">
        <f>ROUND(E117*P117,2)</f>
        <v>0</v>
      </c>
      <c r="R117" s="164" t="s">
        <v>261</v>
      </c>
      <c r="S117" s="164" t="s">
        <v>143</v>
      </c>
      <c r="T117" s="165" t="s">
        <v>143</v>
      </c>
      <c r="U117" s="144">
        <v>0.41670000000000001</v>
      </c>
      <c r="V117" s="144">
        <f>ROUND(E117*U117,2)</f>
        <v>0.83</v>
      </c>
      <c r="W117" s="144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144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41"/>
      <c r="B118" s="142"/>
      <c r="C118" s="178" t="s">
        <v>284</v>
      </c>
      <c r="D118" s="150"/>
      <c r="E118" s="151">
        <v>2</v>
      </c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148</v>
      </c>
      <c r="AH118" s="138">
        <v>0</v>
      </c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59">
        <v>35</v>
      </c>
      <c r="B119" s="160" t="s">
        <v>285</v>
      </c>
      <c r="C119" s="177" t="s">
        <v>286</v>
      </c>
      <c r="D119" s="161" t="s">
        <v>260</v>
      </c>
      <c r="E119" s="162">
        <v>3</v>
      </c>
      <c r="F119" s="163"/>
      <c r="G119" s="164">
        <f>ROUND(E119*F119,2)</f>
        <v>0</v>
      </c>
      <c r="H119" s="163"/>
      <c r="I119" s="164">
        <f>ROUND(E119*H119,2)</f>
        <v>0</v>
      </c>
      <c r="J119" s="163"/>
      <c r="K119" s="164">
        <f>ROUND(E119*J119,2)</f>
        <v>0</v>
      </c>
      <c r="L119" s="164">
        <v>21</v>
      </c>
      <c r="M119" s="164">
        <f>G119*(1+L119/100)</f>
        <v>0</v>
      </c>
      <c r="N119" s="164">
        <v>0</v>
      </c>
      <c r="O119" s="164">
        <f>ROUND(E119*N119,2)</f>
        <v>0</v>
      </c>
      <c r="P119" s="164">
        <v>0</v>
      </c>
      <c r="Q119" s="164">
        <f>ROUND(E119*P119,2)</f>
        <v>0</v>
      </c>
      <c r="R119" s="164" t="s">
        <v>261</v>
      </c>
      <c r="S119" s="164" t="s">
        <v>143</v>
      </c>
      <c r="T119" s="165" t="s">
        <v>143</v>
      </c>
      <c r="U119" s="144">
        <v>0.17400000000000002</v>
      </c>
      <c r="V119" s="144">
        <f>ROUND(E119*U119,2)</f>
        <v>0.52</v>
      </c>
      <c r="W119" s="144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144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41"/>
      <c r="B120" s="142"/>
      <c r="C120" s="251" t="s">
        <v>287</v>
      </c>
      <c r="D120" s="252"/>
      <c r="E120" s="252"/>
      <c r="F120" s="252"/>
      <c r="G120" s="252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146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41"/>
      <c r="B121" s="142"/>
      <c r="C121" s="178" t="s">
        <v>65</v>
      </c>
      <c r="D121" s="150"/>
      <c r="E121" s="151">
        <v>3</v>
      </c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148</v>
      </c>
      <c r="AH121" s="138">
        <v>0</v>
      </c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59">
        <v>36</v>
      </c>
      <c r="B122" s="160" t="s">
        <v>288</v>
      </c>
      <c r="C122" s="177" t="s">
        <v>289</v>
      </c>
      <c r="D122" s="161" t="s">
        <v>229</v>
      </c>
      <c r="E122" s="162">
        <v>43.2</v>
      </c>
      <c r="F122" s="163"/>
      <c r="G122" s="164">
        <f>ROUND(E122*F122,2)</f>
        <v>0</v>
      </c>
      <c r="H122" s="163"/>
      <c r="I122" s="164">
        <f>ROUND(E122*H122,2)</f>
        <v>0</v>
      </c>
      <c r="J122" s="163"/>
      <c r="K122" s="164">
        <f>ROUND(E122*J122,2)</f>
        <v>0</v>
      </c>
      <c r="L122" s="164">
        <v>21</v>
      </c>
      <c r="M122" s="164">
        <f>G122*(1+L122/100)</f>
        <v>0</v>
      </c>
      <c r="N122" s="164">
        <v>0</v>
      </c>
      <c r="O122" s="164">
        <f>ROUND(E122*N122,2)</f>
        <v>0</v>
      </c>
      <c r="P122" s="164">
        <v>0</v>
      </c>
      <c r="Q122" s="164">
        <f>ROUND(E122*P122,2)</f>
        <v>0</v>
      </c>
      <c r="R122" s="164" t="s">
        <v>261</v>
      </c>
      <c r="S122" s="164" t="s">
        <v>143</v>
      </c>
      <c r="T122" s="165" t="s">
        <v>143</v>
      </c>
      <c r="U122" s="144">
        <v>4.8000000000000001E-2</v>
      </c>
      <c r="V122" s="144">
        <f>ROUND(E122*U122,2)</f>
        <v>2.0699999999999998</v>
      </c>
      <c r="W122" s="144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144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outlineLevel="1" x14ac:dyDescent="0.2">
      <c r="A123" s="141"/>
      <c r="B123" s="142"/>
      <c r="C123" s="178" t="s">
        <v>290</v>
      </c>
      <c r="D123" s="150"/>
      <c r="E123" s="151">
        <v>43.2</v>
      </c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 t="s">
        <v>148</v>
      </c>
      <c r="AH123" s="138">
        <v>0</v>
      </c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outlineLevel="1" x14ac:dyDescent="0.2">
      <c r="A124" s="141">
        <v>37</v>
      </c>
      <c r="B124" s="142" t="s">
        <v>291</v>
      </c>
      <c r="C124" s="180" t="s">
        <v>292</v>
      </c>
      <c r="D124" s="143" t="s">
        <v>0</v>
      </c>
      <c r="E124" s="174"/>
      <c r="F124" s="149"/>
      <c r="G124" s="144">
        <f>ROUND(E124*F124,2)</f>
        <v>0</v>
      </c>
      <c r="H124" s="149"/>
      <c r="I124" s="144">
        <f>ROUND(E124*H124,2)</f>
        <v>0</v>
      </c>
      <c r="J124" s="149"/>
      <c r="K124" s="144">
        <f>ROUND(E124*J124,2)</f>
        <v>0</v>
      </c>
      <c r="L124" s="144">
        <v>21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 t="s">
        <v>261</v>
      </c>
      <c r="S124" s="144" t="s">
        <v>143</v>
      </c>
      <c r="T124" s="144" t="s">
        <v>143</v>
      </c>
      <c r="U124" s="144">
        <v>0</v>
      </c>
      <c r="V124" s="144">
        <f>ROUND(E124*U124,2)</f>
        <v>0</v>
      </c>
      <c r="W124" s="144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256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41"/>
      <c r="B125" s="142"/>
      <c r="C125" s="260" t="s">
        <v>293</v>
      </c>
      <c r="D125" s="261"/>
      <c r="E125" s="261"/>
      <c r="F125" s="261"/>
      <c r="G125" s="261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146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38</v>
      </c>
      <c r="B126" s="160" t="s">
        <v>294</v>
      </c>
      <c r="C126" s="177" t="s">
        <v>295</v>
      </c>
      <c r="D126" s="161" t="s">
        <v>296</v>
      </c>
      <c r="E126" s="162">
        <v>15</v>
      </c>
      <c r="F126" s="163"/>
      <c r="G126" s="164">
        <f>ROUND(E126*F126,2)</f>
        <v>0</v>
      </c>
      <c r="H126" s="163"/>
      <c r="I126" s="164">
        <f>ROUND(E126*H126,2)</f>
        <v>0</v>
      </c>
      <c r="J126" s="163"/>
      <c r="K126" s="164">
        <f>ROUND(E126*J126,2)</f>
        <v>0</v>
      </c>
      <c r="L126" s="164">
        <v>21</v>
      </c>
      <c r="M126" s="164">
        <f>G126*(1+L126/100)</f>
        <v>0</v>
      </c>
      <c r="N126" s="164">
        <v>0</v>
      </c>
      <c r="O126" s="164">
        <f>ROUND(E126*N126,2)</f>
        <v>0</v>
      </c>
      <c r="P126" s="164">
        <v>0</v>
      </c>
      <c r="Q126" s="164">
        <f>ROUND(E126*P126,2)</f>
        <v>0</v>
      </c>
      <c r="R126" s="164" t="s">
        <v>297</v>
      </c>
      <c r="S126" s="164" t="s">
        <v>143</v>
      </c>
      <c r="T126" s="165" t="s">
        <v>143</v>
      </c>
      <c r="U126" s="144">
        <v>1</v>
      </c>
      <c r="V126" s="144">
        <f>ROUND(E126*U126,2)</f>
        <v>15</v>
      </c>
      <c r="W126" s="144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298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outlineLevel="1" x14ac:dyDescent="0.2">
      <c r="A127" s="141"/>
      <c r="B127" s="142"/>
      <c r="C127" s="178" t="s">
        <v>299</v>
      </c>
      <c r="D127" s="150"/>
      <c r="E127" s="151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 t="s">
        <v>148</v>
      </c>
      <c r="AH127" s="138">
        <v>0</v>
      </c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</row>
    <row r="128" spans="1:60" outlineLevel="1" x14ac:dyDescent="0.2">
      <c r="A128" s="141"/>
      <c r="B128" s="142"/>
      <c r="C128" s="178" t="s">
        <v>300</v>
      </c>
      <c r="D128" s="150"/>
      <c r="E128" s="151">
        <v>5</v>
      </c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 t="s">
        <v>148</v>
      </c>
      <c r="AH128" s="138">
        <v>0</v>
      </c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</row>
    <row r="129" spans="1:60" outlineLevel="1" x14ac:dyDescent="0.2">
      <c r="A129" s="141"/>
      <c r="B129" s="142"/>
      <c r="C129" s="178" t="s">
        <v>301</v>
      </c>
      <c r="D129" s="150"/>
      <c r="E129" s="151">
        <v>10</v>
      </c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 t="s">
        <v>148</v>
      </c>
      <c r="AH129" s="138">
        <v>0</v>
      </c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</row>
    <row r="130" spans="1:60" x14ac:dyDescent="0.2">
      <c r="A130" s="153" t="s">
        <v>137</v>
      </c>
      <c r="B130" s="154" t="s">
        <v>92</v>
      </c>
      <c r="C130" s="176" t="s">
        <v>93</v>
      </c>
      <c r="D130" s="155"/>
      <c r="E130" s="156"/>
      <c r="F130" s="157"/>
      <c r="G130" s="157">
        <f>SUMIF(AG131:AG152,"&lt;&gt;NOR",G131:G152)</f>
        <v>0</v>
      </c>
      <c r="H130" s="157"/>
      <c r="I130" s="157">
        <f>SUM(I131:I152)</f>
        <v>0</v>
      </c>
      <c r="J130" s="157"/>
      <c r="K130" s="157">
        <f>SUM(K131:K152)</f>
        <v>0</v>
      </c>
      <c r="L130" s="157"/>
      <c r="M130" s="157">
        <f>SUM(M131:M152)</f>
        <v>0</v>
      </c>
      <c r="N130" s="157"/>
      <c r="O130" s="157">
        <f>SUM(O131:O152)</f>
        <v>0.05</v>
      </c>
      <c r="P130" s="157"/>
      <c r="Q130" s="157">
        <f>SUM(Q131:Q152)</f>
        <v>0</v>
      </c>
      <c r="R130" s="157"/>
      <c r="S130" s="157"/>
      <c r="T130" s="158"/>
      <c r="U130" s="152"/>
      <c r="V130" s="152">
        <f>SUM(V131:V152)</f>
        <v>69.91</v>
      </c>
      <c r="W130" s="152"/>
      <c r="AG130" t="s">
        <v>138</v>
      </c>
    </row>
    <row r="131" spans="1:60" outlineLevel="1" x14ac:dyDescent="0.2">
      <c r="A131" s="166">
        <v>39</v>
      </c>
      <c r="B131" s="167" t="s">
        <v>302</v>
      </c>
      <c r="C131" s="179" t="s">
        <v>303</v>
      </c>
      <c r="D131" s="168" t="s">
        <v>304</v>
      </c>
      <c r="E131" s="169">
        <v>1</v>
      </c>
      <c r="F131" s="170"/>
      <c r="G131" s="171">
        <f>ROUND(E131*F131,2)</f>
        <v>0</v>
      </c>
      <c r="H131" s="170"/>
      <c r="I131" s="171">
        <f>ROUND(E131*H131,2)</f>
        <v>0</v>
      </c>
      <c r="J131" s="170"/>
      <c r="K131" s="171">
        <f>ROUND(E131*J131,2)</f>
        <v>0</v>
      </c>
      <c r="L131" s="171">
        <v>21</v>
      </c>
      <c r="M131" s="171">
        <f>G131*(1+L131/100)</f>
        <v>0</v>
      </c>
      <c r="N131" s="171">
        <v>1.1640000000000001E-2</v>
      </c>
      <c r="O131" s="171">
        <f>ROUND(E131*N131,2)</f>
        <v>0.01</v>
      </c>
      <c r="P131" s="171">
        <v>0</v>
      </c>
      <c r="Q131" s="171">
        <f>ROUND(E131*P131,2)</f>
        <v>0</v>
      </c>
      <c r="R131" s="171" t="s">
        <v>261</v>
      </c>
      <c r="S131" s="171" t="s">
        <v>143</v>
      </c>
      <c r="T131" s="172" t="s">
        <v>143</v>
      </c>
      <c r="U131" s="144">
        <v>1.2910000000000001</v>
      </c>
      <c r="V131" s="144">
        <f>ROUND(E131*U131,2)</f>
        <v>1.29</v>
      </c>
      <c r="W131" s="144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 t="s">
        <v>144</v>
      </c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</row>
    <row r="132" spans="1:60" outlineLevel="1" x14ac:dyDescent="0.2">
      <c r="A132" s="166">
        <v>40</v>
      </c>
      <c r="B132" s="167" t="s">
        <v>305</v>
      </c>
      <c r="C132" s="179" t="s">
        <v>306</v>
      </c>
      <c r="D132" s="168" t="s">
        <v>260</v>
      </c>
      <c r="E132" s="169">
        <v>1</v>
      </c>
      <c r="F132" s="170"/>
      <c r="G132" s="171">
        <f>ROUND(E132*F132,2)</f>
        <v>0</v>
      </c>
      <c r="H132" s="170"/>
      <c r="I132" s="171">
        <f>ROUND(E132*H132,2)</f>
        <v>0</v>
      </c>
      <c r="J132" s="170"/>
      <c r="K132" s="171">
        <f>ROUND(E132*J132,2)</f>
        <v>0</v>
      </c>
      <c r="L132" s="171">
        <v>21</v>
      </c>
      <c r="M132" s="171">
        <f>G132*(1+L132/100)</f>
        <v>0</v>
      </c>
      <c r="N132" s="171">
        <v>1.3500000000000001E-3</v>
      </c>
      <c r="O132" s="171">
        <f>ROUND(E132*N132,2)</f>
        <v>0</v>
      </c>
      <c r="P132" s="171">
        <v>0</v>
      </c>
      <c r="Q132" s="171">
        <f>ROUND(E132*P132,2)</f>
        <v>0</v>
      </c>
      <c r="R132" s="171" t="s">
        <v>261</v>
      </c>
      <c r="S132" s="171" t="s">
        <v>143</v>
      </c>
      <c r="T132" s="172" t="s">
        <v>143</v>
      </c>
      <c r="U132" s="144">
        <v>0.754</v>
      </c>
      <c r="V132" s="144">
        <f>ROUND(E132*U132,2)</f>
        <v>0.75</v>
      </c>
      <c r="W132" s="144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 t="s">
        <v>144</v>
      </c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</row>
    <row r="133" spans="1:60" ht="22.5" outlineLevel="1" x14ac:dyDescent="0.2">
      <c r="A133" s="159">
        <v>41</v>
      </c>
      <c r="B133" s="160" t="s">
        <v>307</v>
      </c>
      <c r="C133" s="177" t="s">
        <v>308</v>
      </c>
      <c r="D133" s="161" t="s">
        <v>229</v>
      </c>
      <c r="E133" s="162">
        <v>36.700000000000003</v>
      </c>
      <c r="F133" s="163"/>
      <c r="G133" s="164">
        <f>ROUND(E133*F133,2)</f>
        <v>0</v>
      </c>
      <c r="H133" s="163"/>
      <c r="I133" s="164">
        <f>ROUND(E133*H133,2)</f>
        <v>0</v>
      </c>
      <c r="J133" s="163"/>
      <c r="K133" s="164">
        <f>ROUND(E133*J133,2)</f>
        <v>0</v>
      </c>
      <c r="L133" s="164">
        <v>21</v>
      </c>
      <c r="M133" s="164">
        <f>G133*(1+L133/100)</f>
        <v>0</v>
      </c>
      <c r="N133" s="164">
        <v>4.6000000000000001E-4</v>
      </c>
      <c r="O133" s="164">
        <f>ROUND(E133*N133,2)</f>
        <v>0.02</v>
      </c>
      <c r="P133" s="164">
        <v>0</v>
      </c>
      <c r="Q133" s="164">
        <f>ROUND(E133*P133,2)</f>
        <v>0</v>
      </c>
      <c r="R133" s="164" t="s">
        <v>261</v>
      </c>
      <c r="S133" s="164" t="s">
        <v>143</v>
      </c>
      <c r="T133" s="165" t="s">
        <v>143</v>
      </c>
      <c r="U133" s="144">
        <v>0.52200000000000002</v>
      </c>
      <c r="V133" s="144">
        <f>ROUND(E133*U133,2)</f>
        <v>19.16</v>
      </c>
      <c r="W133" s="144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 t="s">
        <v>144</v>
      </c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</row>
    <row r="134" spans="1:60" outlineLevel="1" x14ac:dyDescent="0.2">
      <c r="A134" s="141"/>
      <c r="B134" s="142"/>
      <c r="C134" s="251" t="s">
        <v>309</v>
      </c>
      <c r="D134" s="252"/>
      <c r="E134" s="252"/>
      <c r="F134" s="252"/>
      <c r="G134" s="252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 t="s">
        <v>146</v>
      </c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</row>
    <row r="135" spans="1:60" outlineLevel="1" x14ac:dyDescent="0.2">
      <c r="A135" s="141"/>
      <c r="B135" s="142"/>
      <c r="C135" s="178" t="s">
        <v>310</v>
      </c>
      <c r="D135" s="150"/>
      <c r="E135" s="151">
        <v>29.200000000000003</v>
      </c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 t="s">
        <v>148</v>
      </c>
      <c r="AH135" s="138">
        <v>0</v>
      </c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</row>
    <row r="136" spans="1:60" outlineLevel="1" x14ac:dyDescent="0.2">
      <c r="A136" s="141"/>
      <c r="B136" s="142"/>
      <c r="C136" s="178" t="s">
        <v>311</v>
      </c>
      <c r="D136" s="150"/>
      <c r="E136" s="151">
        <v>7.5</v>
      </c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 t="s">
        <v>148</v>
      </c>
      <c r="AH136" s="138">
        <v>0</v>
      </c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</row>
    <row r="137" spans="1:60" ht="22.5" outlineLevel="1" x14ac:dyDescent="0.2">
      <c r="A137" s="159">
        <v>42</v>
      </c>
      <c r="B137" s="160" t="s">
        <v>312</v>
      </c>
      <c r="C137" s="177" t="s">
        <v>313</v>
      </c>
      <c r="D137" s="161" t="s">
        <v>229</v>
      </c>
      <c r="E137" s="162">
        <v>21</v>
      </c>
      <c r="F137" s="163"/>
      <c r="G137" s="164">
        <f>ROUND(E137*F137,2)</f>
        <v>0</v>
      </c>
      <c r="H137" s="163"/>
      <c r="I137" s="164">
        <f>ROUND(E137*H137,2)</f>
        <v>0</v>
      </c>
      <c r="J137" s="163"/>
      <c r="K137" s="164">
        <f>ROUND(E137*J137,2)</f>
        <v>0</v>
      </c>
      <c r="L137" s="164">
        <v>21</v>
      </c>
      <c r="M137" s="164">
        <f>G137*(1+L137/100)</f>
        <v>0</v>
      </c>
      <c r="N137" s="164">
        <v>5.8E-4</v>
      </c>
      <c r="O137" s="164">
        <f>ROUND(E137*N137,2)</f>
        <v>0.01</v>
      </c>
      <c r="P137" s="164">
        <v>0</v>
      </c>
      <c r="Q137" s="164">
        <f>ROUND(E137*P137,2)</f>
        <v>0</v>
      </c>
      <c r="R137" s="164" t="s">
        <v>261</v>
      </c>
      <c r="S137" s="164" t="s">
        <v>143</v>
      </c>
      <c r="T137" s="165" t="s">
        <v>143</v>
      </c>
      <c r="U137" s="144">
        <v>0.6159</v>
      </c>
      <c r="V137" s="144">
        <f>ROUND(E137*U137,2)</f>
        <v>12.93</v>
      </c>
      <c r="W137" s="144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 t="s">
        <v>144</v>
      </c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</row>
    <row r="138" spans="1:60" outlineLevel="1" x14ac:dyDescent="0.2">
      <c r="A138" s="141"/>
      <c r="B138" s="142"/>
      <c r="C138" s="251" t="s">
        <v>309</v>
      </c>
      <c r="D138" s="252"/>
      <c r="E138" s="252"/>
      <c r="F138" s="252"/>
      <c r="G138" s="252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 t="s">
        <v>146</v>
      </c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</row>
    <row r="139" spans="1:60" outlineLevel="1" x14ac:dyDescent="0.2">
      <c r="A139" s="141"/>
      <c r="B139" s="142"/>
      <c r="C139" s="178" t="s">
        <v>314</v>
      </c>
      <c r="D139" s="150"/>
      <c r="E139" s="151">
        <v>21</v>
      </c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 t="s">
        <v>148</v>
      </c>
      <c r="AH139" s="138">
        <v>0</v>
      </c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</row>
    <row r="140" spans="1:60" ht="22.5" outlineLevel="1" x14ac:dyDescent="0.2">
      <c r="A140" s="159">
        <v>43</v>
      </c>
      <c r="B140" s="160" t="s">
        <v>315</v>
      </c>
      <c r="C140" s="177" t="s">
        <v>316</v>
      </c>
      <c r="D140" s="161" t="s">
        <v>229</v>
      </c>
      <c r="E140" s="162">
        <v>8.5</v>
      </c>
      <c r="F140" s="163"/>
      <c r="G140" s="164">
        <f>ROUND(E140*F140,2)</f>
        <v>0</v>
      </c>
      <c r="H140" s="163"/>
      <c r="I140" s="164">
        <f>ROUND(E140*H140,2)</f>
        <v>0</v>
      </c>
      <c r="J140" s="163"/>
      <c r="K140" s="164">
        <f>ROUND(E140*J140,2)</f>
        <v>0</v>
      </c>
      <c r="L140" s="164">
        <v>21</v>
      </c>
      <c r="M140" s="164">
        <f>G140*(1+L140/100)</f>
        <v>0</v>
      </c>
      <c r="N140" s="164">
        <v>7.400000000000001E-4</v>
      </c>
      <c r="O140" s="164">
        <f>ROUND(E140*N140,2)</f>
        <v>0.01</v>
      </c>
      <c r="P140" s="164">
        <v>0</v>
      </c>
      <c r="Q140" s="164">
        <f>ROUND(E140*P140,2)</f>
        <v>0</v>
      </c>
      <c r="R140" s="164" t="s">
        <v>261</v>
      </c>
      <c r="S140" s="164" t="s">
        <v>143</v>
      </c>
      <c r="T140" s="165" t="s">
        <v>143</v>
      </c>
      <c r="U140" s="144">
        <v>0.68280000000000007</v>
      </c>
      <c r="V140" s="144">
        <f>ROUND(E140*U140,2)</f>
        <v>5.8</v>
      </c>
      <c r="W140" s="144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 t="s">
        <v>144</v>
      </c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</row>
    <row r="141" spans="1:60" outlineLevel="1" x14ac:dyDescent="0.2">
      <c r="A141" s="141"/>
      <c r="B141" s="142"/>
      <c r="C141" s="251" t="s">
        <v>309</v>
      </c>
      <c r="D141" s="252"/>
      <c r="E141" s="252"/>
      <c r="F141" s="252"/>
      <c r="G141" s="252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 t="s">
        <v>146</v>
      </c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</row>
    <row r="142" spans="1:60" outlineLevel="1" x14ac:dyDescent="0.2">
      <c r="A142" s="141"/>
      <c r="B142" s="142"/>
      <c r="C142" s="178" t="s">
        <v>317</v>
      </c>
      <c r="D142" s="150"/>
      <c r="E142" s="151">
        <v>8.5</v>
      </c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 t="s">
        <v>148</v>
      </c>
      <c r="AH142" s="138">
        <v>0</v>
      </c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</row>
    <row r="143" spans="1:60" outlineLevel="1" x14ac:dyDescent="0.2">
      <c r="A143" s="159">
        <v>44</v>
      </c>
      <c r="B143" s="160" t="s">
        <v>318</v>
      </c>
      <c r="C143" s="177" t="s">
        <v>319</v>
      </c>
      <c r="D143" s="161" t="s">
        <v>260</v>
      </c>
      <c r="E143" s="162">
        <v>22</v>
      </c>
      <c r="F143" s="163"/>
      <c r="G143" s="164">
        <f>ROUND(E143*F143,2)</f>
        <v>0</v>
      </c>
      <c r="H143" s="163"/>
      <c r="I143" s="164">
        <f>ROUND(E143*H143,2)</f>
        <v>0</v>
      </c>
      <c r="J143" s="163"/>
      <c r="K143" s="164">
        <f>ROUND(E143*J143,2)</f>
        <v>0</v>
      </c>
      <c r="L143" s="164">
        <v>21</v>
      </c>
      <c r="M143" s="164">
        <f>G143*(1+L143/100)</f>
        <v>0</v>
      </c>
      <c r="N143" s="164">
        <v>0</v>
      </c>
      <c r="O143" s="164">
        <f>ROUND(E143*N143,2)</f>
        <v>0</v>
      </c>
      <c r="P143" s="164">
        <v>0</v>
      </c>
      <c r="Q143" s="164">
        <f>ROUND(E143*P143,2)</f>
        <v>0</v>
      </c>
      <c r="R143" s="164" t="s">
        <v>261</v>
      </c>
      <c r="S143" s="164" t="s">
        <v>143</v>
      </c>
      <c r="T143" s="165" t="s">
        <v>143</v>
      </c>
      <c r="U143" s="144">
        <v>0.42500000000000004</v>
      </c>
      <c r="V143" s="144">
        <f>ROUND(E143*U143,2)</f>
        <v>9.35</v>
      </c>
      <c r="W143" s="144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 t="s">
        <v>144</v>
      </c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</row>
    <row r="144" spans="1:60" outlineLevel="1" x14ac:dyDescent="0.2">
      <c r="A144" s="141"/>
      <c r="B144" s="142"/>
      <c r="C144" s="178" t="s">
        <v>320</v>
      </c>
      <c r="D144" s="150"/>
      <c r="E144" s="151">
        <v>22</v>
      </c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 t="s">
        <v>148</v>
      </c>
      <c r="AH144" s="138">
        <v>0</v>
      </c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</row>
    <row r="145" spans="1:60" outlineLevel="1" x14ac:dyDescent="0.2">
      <c r="A145" s="159">
        <v>45</v>
      </c>
      <c r="B145" s="160" t="s">
        <v>321</v>
      </c>
      <c r="C145" s="177" t="s">
        <v>322</v>
      </c>
      <c r="D145" s="161" t="s">
        <v>304</v>
      </c>
      <c r="E145" s="162">
        <v>6</v>
      </c>
      <c r="F145" s="163"/>
      <c r="G145" s="164">
        <f>ROUND(E145*F145,2)</f>
        <v>0</v>
      </c>
      <c r="H145" s="163"/>
      <c r="I145" s="164">
        <f>ROUND(E145*H145,2)</f>
        <v>0</v>
      </c>
      <c r="J145" s="163"/>
      <c r="K145" s="164">
        <f>ROUND(E145*J145,2)</f>
        <v>0</v>
      </c>
      <c r="L145" s="164">
        <v>21</v>
      </c>
      <c r="M145" s="164">
        <f>G145*(1+L145/100)</f>
        <v>0</v>
      </c>
      <c r="N145" s="164">
        <v>0</v>
      </c>
      <c r="O145" s="164">
        <f>ROUND(E145*N145,2)</f>
        <v>0</v>
      </c>
      <c r="P145" s="164">
        <v>0</v>
      </c>
      <c r="Q145" s="164">
        <f>ROUND(E145*P145,2)</f>
        <v>0</v>
      </c>
      <c r="R145" s="164" t="s">
        <v>261</v>
      </c>
      <c r="S145" s="164" t="s">
        <v>143</v>
      </c>
      <c r="T145" s="165" t="s">
        <v>143</v>
      </c>
      <c r="U145" s="144">
        <v>0.10500000000000001</v>
      </c>
      <c r="V145" s="144">
        <f>ROUND(E145*U145,2)</f>
        <v>0.63</v>
      </c>
      <c r="W145" s="144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 t="s">
        <v>144</v>
      </c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</row>
    <row r="146" spans="1:60" outlineLevel="1" x14ac:dyDescent="0.2">
      <c r="A146" s="141"/>
      <c r="B146" s="142"/>
      <c r="C146" s="178" t="s">
        <v>323</v>
      </c>
      <c r="D146" s="150"/>
      <c r="E146" s="151">
        <v>6</v>
      </c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 t="s">
        <v>148</v>
      </c>
      <c r="AH146" s="138">
        <v>0</v>
      </c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</row>
    <row r="147" spans="1:60" outlineLevel="1" x14ac:dyDescent="0.2">
      <c r="A147" s="141">
        <v>46</v>
      </c>
      <c r="B147" s="142" t="s">
        <v>324</v>
      </c>
      <c r="C147" s="180" t="s">
        <v>325</v>
      </c>
      <c r="D147" s="143" t="s">
        <v>0</v>
      </c>
      <c r="E147" s="174"/>
      <c r="F147" s="149"/>
      <c r="G147" s="144">
        <f>ROUND(E147*F147,2)</f>
        <v>0</v>
      </c>
      <c r="H147" s="149"/>
      <c r="I147" s="144">
        <f>ROUND(E147*H147,2)</f>
        <v>0</v>
      </c>
      <c r="J147" s="149"/>
      <c r="K147" s="144">
        <f>ROUND(E147*J147,2)</f>
        <v>0</v>
      </c>
      <c r="L147" s="144">
        <v>21</v>
      </c>
      <c r="M147" s="144">
        <f>G147*(1+L147/100)</f>
        <v>0</v>
      </c>
      <c r="N147" s="144">
        <v>0</v>
      </c>
      <c r="O147" s="144">
        <f>ROUND(E147*N147,2)</f>
        <v>0</v>
      </c>
      <c r="P147" s="144">
        <v>0</v>
      </c>
      <c r="Q147" s="144">
        <f>ROUND(E147*P147,2)</f>
        <v>0</v>
      </c>
      <c r="R147" s="144" t="s">
        <v>261</v>
      </c>
      <c r="S147" s="144" t="s">
        <v>143</v>
      </c>
      <c r="T147" s="144" t="s">
        <v>143</v>
      </c>
      <c r="U147" s="144">
        <v>0</v>
      </c>
      <c r="V147" s="144">
        <f>ROUND(E147*U147,2)</f>
        <v>0</v>
      </c>
      <c r="W147" s="144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 t="s">
        <v>256</v>
      </c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</row>
    <row r="148" spans="1:60" outlineLevel="1" x14ac:dyDescent="0.2">
      <c r="A148" s="141"/>
      <c r="B148" s="142"/>
      <c r="C148" s="260" t="s">
        <v>326</v>
      </c>
      <c r="D148" s="261"/>
      <c r="E148" s="261"/>
      <c r="F148" s="261"/>
      <c r="G148" s="261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 t="s">
        <v>146</v>
      </c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</row>
    <row r="149" spans="1:60" outlineLevel="1" x14ac:dyDescent="0.2">
      <c r="A149" s="159">
        <v>47</v>
      </c>
      <c r="B149" s="160" t="s">
        <v>294</v>
      </c>
      <c r="C149" s="177" t="s">
        <v>295</v>
      </c>
      <c r="D149" s="161" t="s">
        <v>296</v>
      </c>
      <c r="E149" s="162">
        <v>20</v>
      </c>
      <c r="F149" s="163"/>
      <c r="G149" s="164">
        <f>ROUND(E149*F149,2)</f>
        <v>0</v>
      </c>
      <c r="H149" s="163"/>
      <c r="I149" s="164">
        <f>ROUND(E149*H149,2)</f>
        <v>0</v>
      </c>
      <c r="J149" s="163"/>
      <c r="K149" s="164">
        <f>ROUND(E149*J149,2)</f>
        <v>0</v>
      </c>
      <c r="L149" s="164">
        <v>21</v>
      </c>
      <c r="M149" s="164">
        <f>G149*(1+L149/100)</f>
        <v>0</v>
      </c>
      <c r="N149" s="164">
        <v>0</v>
      </c>
      <c r="O149" s="164">
        <f>ROUND(E149*N149,2)</f>
        <v>0</v>
      </c>
      <c r="P149" s="164">
        <v>0</v>
      </c>
      <c r="Q149" s="164">
        <f>ROUND(E149*P149,2)</f>
        <v>0</v>
      </c>
      <c r="R149" s="164" t="s">
        <v>297</v>
      </c>
      <c r="S149" s="164" t="s">
        <v>143</v>
      </c>
      <c r="T149" s="165" t="s">
        <v>143</v>
      </c>
      <c r="U149" s="144">
        <v>1</v>
      </c>
      <c r="V149" s="144">
        <f>ROUND(E149*U149,2)</f>
        <v>20</v>
      </c>
      <c r="W149" s="144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 t="s">
        <v>298</v>
      </c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</row>
    <row r="150" spans="1:60" outlineLevel="1" x14ac:dyDescent="0.2">
      <c r="A150" s="141"/>
      <c r="B150" s="142"/>
      <c r="C150" s="178" t="s">
        <v>299</v>
      </c>
      <c r="D150" s="150"/>
      <c r="E150" s="151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 t="s">
        <v>148</v>
      </c>
      <c r="AH150" s="138">
        <v>0</v>
      </c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</row>
    <row r="151" spans="1:60" outlineLevel="1" x14ac:dyDescent="0.2">
      <c r="A151" s="141"/>
      <c r="B151" s="142"/>
      <c r="C151" s="178" t="s">
        <v>327</v>
      </c>
      <c r="D151" s="150"/>
      <c r="E151" s="151">
        <v>5</v>
      </c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 t="s">
        <v>148</v>
      </c>
      <c r="AH151" s="138">
        <v>0</v>
      </c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</row>
    <row r="152" spans="1:60" outlineLevel="1" x14ac:dyDescent="0.2">
      <c r="A152" s="141"/>
      <c r="B152" s="142"/>
      <c r="C152" s="178" t="s">
        <v>328</v>
      </c>
      <c r="D152" s="150"/>
      <c r="E152" s="151">
        <v>15</v>
      </c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 t="s">
        <v>148</v>
      </c>
      <c r="AH152" s="138">
        <v>0</v>
      </c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</row>
    <row r="153" spans="1:60" x14ac:dyDescent="0.2">
      <c r="A153" s="153" t="s">
        <v>137</v>
      </c>
      <c r="B153" s="154" t="s">
        <v>94</v>
      </c>
      <c r="C153" s="176" t="s">
        <v>95</v>
      </c>
      <c r="D153" s="155"/>
      <c r="E153" s="156"/>
      <c r="F153" s="157"/>
      <c r="G153" s="157">
        <f>SUMIF(AG154:AG172,"&lt;&gt;NOR",G154:G172)</f>
        <v>0</v>
      </c>
      <c r="H153" s="157"/>
      <c r="I153" s="157">
        <f>SUM(I154:I172)</f>
        <v>0</v>
      </c>
      <c r="J153" s="157"/>
      <c r="K153" s="157">
        <f>SUM(K154:K172)</f>
        <v>0</v>
      </c>
      <c r="L153" s="157"/>
      <c r="M153" s="157">
        <f>SUM(M154:M172)</f>
        <v>0</v>
      </c>
      <c r="N153" s="157"/>
      <c r="O153" s="157">
        <f>SUM(O154:O172)</f>
        <v>0.11000000000000001</v>
      </c>
      <c r="P153" s="157"/>
      <c r="Q153" s="157">
        <f>SUM(Q154:Q172)</f>
        <v>0.17</v>
      </c>
      <c r="R153" s="157"/>
      <c r="S153" s="157"/>
      <c r="T153" s="158"/>
      <c r="U153" s="152"/>
      <c r="V153" s="152">
        <f>SUM(V154:V172)</f>
        <v>26.279999999999998</v>
      </c>
      <c r="W153" s="152"/>
      <c r="AG153" t="s">
        <v>138</v>
      </c>
    </row>
    <row r="154" spans="1:60" outlineLevel="1" x14ac:dyDescent="0.2">
      <c r="A154" s="159">
        <v>48</v>
      </c>
      <c r="B154" s="160" t="s">
        <v>329</v>
      </c>
      <c r="C154" s="177" t="s">
        <v>330</v>
      </c>
      <c r="D154" s="161" t="s">
        <v>304</v>
      </c>
      <c r="E154" s="162">
        <v>3</v>
      </c>
      <c r="F154" s="163"/>
      <c r="G154" s="164">
        <f>ROUND(E154*F154,2)</f>
        <v>0</v>
      </c>
      <c r="H154" s="163"/>
      <c r="I154" s="164">
        <f>ROUND(E154*H154,2)</f>
        <v>0</v>
      </c>
      <c r="J154" s="163"/>
      <c r="K154" s="164">
        <f>ROUND(E154*J154,2)</f>
        <v>0</v>
      </c>
      <c r="L154" s="164">
        <v>21</v>
      </c>
      <c r="M154" s="164">
        <f>G154*(1+L154/100)</f>
        <v>0</v>
      </c>
      <c r="N154" s="164">
        <v>1.5310000000000001E-2</v>
      </c>
      <c r="O154" s="164">
        <f>ROUND(E154*N154,2)</f>
        <v>0.05</v>
      </c>
      <c r="P154" s="164">
        <v>0</v>
      </c>
      <c r="Q154" s="164">
        <f>ROUND(E154*P154,2)</f>
        <v>0</v>
      </c>
      <c r="R154" s="164" t="s">
        <v>261</v>
      </c>
      <c r="S154" s="164" t="s">
        <v>331</v>
      </c>
      <c r="T154" s="165" t="s">
        <v>331</v>
      </c>
      <c r="U154" s="144">
        <v>1.1890000000000001</v>
      </c>
      <c r="V154" s="144">
        <f>ROUND(E154*U154,2)</f>
        <v>3.57</v>
      </c>
      <c r="W154" s="144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 t="s">
        <v>144</v>
      </c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</row>
    <row r="155" spans="1:60" outlineLevel="1" x14ac:dyDescent="0.2">
      <c r="A155" s="141"/>
      <c r="B155" s="142"/>
      <c r="C155" s="178" t="s">
        <v>65</v>
      </c>
      <c r="D155" s="150"/>
      <c r="E155" s="151">
        <v>3</v>
      </c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 t="s">
        <v>148</v>
      </c>
      <c r="AH155" s="138">
        <v>0</v>
      </c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</row>
    <row r="156" spans="1:60" outlineLevel="1" x14ac:dyDescent="0.2">
      <c r="A156" s="159">
        <v>49</v>
      </c>
      <c r="B156" s="160" t="s">
        <v>332</v>
      </c>
      <c r="C156" s="177" t="s">
        <v>333</v>
      </c>
      <c r="D156" s="161" t="s">
        <v>260</v>
      </c>
      <c r="E156" s="162">
        <v>8</v>
      </c>
      <c r="F156" s="163"/>
      <c r="G156" s="164">
        <f>ROUND(E156*F156,2)</f>
        <v>0</v>
      </c>
      <c r="H156" s="163"/>
      <c r="I156" s="164">
        <f>ROUND(E156*H156,2)</f>
        <v>0</v>
      </c>
      <c r="J156" s="163"/>
      <c r="K156" s="164">
        <f>ROUND(E156*J156,2)</f>
        <v>0</v>
      </c>
      <c r="L156" s="164">
        <v>21</v>
      </c>
      <c r="M156" s="164">
        <f>G156*(1+L156/100)</f>
        <v>0</v>
      </c>
      <c r="N156" s="164">
        <v>3.0000000000000001E-5</v>
      </c>
      <c r="O156" s="164">
        <f>ROUND(E156*N156,2)</f>
        <v>0</v>
      </c>
      <c r="P156" s="164">
        <v>0</v>
      </c>
      <c r="Q156" s="164">
        <f>ROUND(E156*P156,2)</f>
        <v>0</v>
      </c>
      <c r="R156" s="164" t="s">
        <v>261</v>
      </c>
      <c r="S156" s="164" t="s">
        <v>143</v>
      </c>
      <c r="T156" s="165" t="s">
        <v>143</v>
      </c>
      <c r="U156" s="144">
        <v>0.89500000000000002</v>
      </c>
      <c r="V156" s="144">
        <f>ROUND(E156*U156,2)</f>
        <v>7.16</v>
      </c>
      <c r="W156" s="144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 t="s">
        <v>144</v>
      </c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</row>
    <row r="157" spans="1:60" outlineLevel="1" x14ac:dyDescent="0.2">
      <c r="A157" s="141"/>
      <c r="B157" s="142"/>
      <c r="C157" s="178" t="s">
        <v>334</v>
      </c>
      <c r="D157" s="150"/>
      <c r="E157" s="151">
        <v>8</v>
      </c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 t="s">
        <v>148</v>
      </c>
      <c r="AH157" s="138">
        <v>0</v>
      </c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</row>
    <row r="158" spans="1:60" outlineLevel="1" x14ac:dyDescent="0.2">
      <c r="A158" s="166">
        <v>50</v>
      </c>
      <c r="B158" s="167" t="s">
        <v>335</v>
      </c>
      <c r="C158" s="179" t="s">
        <v>336</v>
      </c>
      <c r="D158" s="168" t="s">
        <v>304</v>
      </c>
      <c r="E158" s="169">
        <v>1</v>
      </c>
      <c r="F158" s="170"/>
      <c r="G158" s="171">
        <f>ROUND(E158*F158,2)</f>
        <v>0</v>
      </c>
      <c r="H158" s="170"/>
      <c r="I158" s="171">
        <f>ROUND(E158*H158,2)</f>
        <v>0</v>
      </c>
      <c r="J158" s="170"/>
      <c r="K158" s="171">
        <f>ROUND(E158*J158,2)</f>
        <v>0</v>
      </c>
      <c r="L158" s="171">
        <v>21</v>
      </c>
      <c r="M158" s="171">
        <f>G158*(1+L158/100)</f>
        <v>0</v>
      </c>
      <c r="N158" s="171">
        <v>0</v>
      </c>
      <c r="O158" s="171">
        <f>ROUND(E158*N158,2)</f>
        <v>0</v>
      </c>
      <c r="P158" s="171">
        <v>0.15500000000000003</v>
      </c>
      <c r="Q158" s="171">
        <f>ROUND(E158*P158,2)</f>
        <v>0.16</v>
      </c>
      <c r="R158" s="171" t="s">
        <v>261</v>
      </c>
      <c r="S158" s="171" t="s">
        <v>143</v>
      </c>
      <c r="T158" s="172" t="s">
        <v>143</v>
      </c>
      <c r="U158" s="144">
        <v>0.83700000000000008</v>
      </c>
      <c r="V158" s="144">
        <f>ROUND(E158*U158,2)</f>
        <v>0.84</v>
      </c>
      <c r="W158" s="144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 t="s">
        <v>144</v>
      </c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</row>
    <row r="159" spans="1:60" outlineLevel="1" x14ac:dyDescent="0.2">
      <c r="A159" s="166">
        <v>51</v>
      </c>
      <c r="B159" s="167" t="s">
        <v>337</v>
      </c>
      <c r="C159" s="179" t="s">
        <v>338</v>
      </c>
      <c r="D159" s="168" t="s">
        <v>260</v>
      </c>
      <c r="E159" s="169">
        <v>1</v>
      </c>
      <c r="F159" s="170"/>
      <c r="G159" s="171">
        <f>ROUND(E159*F159,2)</f>
        <v>0</v>
      </c>
      <c r="H159" s="170"/>
      <c r="I159" s="171">
        <f>ROUND(E159*H159,2)</f>
        <v>0</v>
      </c>
      <c r="J159" s="170"/>
      <c r="K159" s="171">
        <f>ROUND(E159*J159,2)</f>
        <v>0</v>
      </c>
      <c r="L159" s="171">
        <v>21</v>
      </c>
      <c r="M159" s="171">
        <f>G159*(1+L159/100)</f>
        <v>0</v>
      </c>
      <c r="N159" s="171">
        <v>1.2E-4</v>
      </c>
      <c r="O159" s="171">
        <f>ROUND(E159*N159,2)</f>
        <v>0</v>
      </c>
      <c r="P159" s="171">
        <v>0</v>
      </c>
      <c r="Q159" s="171">
        <f>ROUND(E159*P159,2)</f>
        <v>0</v>
      </c>
      <c r="R159" s="171" t="s">
        <v>261</v>
      </c>
      <c r="S159" s="171" t="s">
        <v>143</v>
      </c>
      <c r="T159" s="172" t="s">
        <v>143</v>
      </c>
      <c r="U159" s="144">
        <v>2.9740000000000002</v>
      </c>
      <c r="V159" s="144">
        <f>ROUND(E159*U159,2)</f>
        <v>2.97</v>
      </c>
      <c r="W159" s="144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 t="s">
        <v>144</v>
      </c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</row>
    <row r="160" spans="1:60" ht="22.5" outlineLevel="1" x14ac:dyDescent="0.2">
      <c r="A160" s="166">
        <v>52</v>
      </c>
      <c r="B160" s="167" t="s">
        <v>339</v>
      </c>
      <c r="C160" s="179" t="s">
        <v>340</v>
      </c>
      <c r="D160" s="168" t="s">
        <v>304</v>
      </c>
      <c r="E160" s="169">
        <v>3</v>
      </c>
      <c r="F160" s="170"/>
      <c r="G160" s="171">
        <f>ROUND(E160*F160,2)</f>
        <v>0</v>
      </c>
      <c r="H160" s="170"/>
      <c r="I160" s="171">
        <f>ROUND(E160*H160,2)</f>
        <v>0</v>
      </c>
      <c r="J160" s="170"/>
      <c r="K160" s="171">
        <f>ROUND(E160*J160,2)</f>
        <v>0</v>
      </c>
      <c r="L160" s="171">
        <v>21</v>
      </c>
      <c r="M160" s="171">
        <f>G160*(1+L160/100)</f>
        <v>0</v>
      </c>
      <c r="N160" s="171">
        <v>4.3700000000000006E-3</v>
      </c>
      <c r="O160" s="171">
        <f>ROUND(E160*N160,2)</f>
        <v>0.01</v>
      </c>
      <c r="P160" s="171">
        <v>0</v>
      </c>
      <c r="Q160" s="171">
        <f>ROUND(E160*P160,2)</f>
        <v>0</v>
      </c>
      <c r="R160" s="171" t="s">
        <v>261</v>
      </c>
      <c r="S160" s="171" t="s">
        <v>143</v>
      </c>
      <c r="T160" s="172" t="s">
        <v>143</v>
      </c>
      <c r="U160" s="144">
        <v>0.50700000000000001</v>
      </c>
      <c r="V160" s="144">
        <f>ROUND(E160*U160,2)</f>
        <v>1.52</v>
      </c>
      <c r="W160" s="144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 t="s">
        <v>144</v>
      </c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</row>
    <row r="161" spans="1:60" ht="22.5" outlineLevel="1" x14ac:dyDescent="0.2">
      <c r="A161" s="159">
        <v>53</v>
      </c>
      <c r="B161" s="160" t="s">
        <v>341</v>
      </c>
      <c r="C161" s="177" t="s">
        <v>342</v>
      </c>
      <c r="D161" s="161" t="s">
        <v>304</v>
      </c>
      <c r="E161" s="162">
        <v>6</v>
      </c>
      <c r="F161" s="163"/>
      <c r="G161" s="164">
        <f>ROUND(E161*F161,2)</f>
        <v>0</v>
      </c>
      <c r="H161" s="163"/>
      <c r="I161" s="164">
        <f>ROUND(E161*H161,2)</f>
        <v>0</v>
      </c>
      <c r="J161" s="163"/>
      <c r="K161" s="164">
        <f>ROUND(E161*J161,2)</f>
        <v>0</v>
      </c>
      <c r="L161" s="164">
        <v>21</v>
      </c>
      <c r="M161" s="164">
        <f>G161*(1+L161/100)</f>
        <v>0</v>
      </c>
      <c r="N161" s="164">
        <v>1.7000000000000001E-4</v>
      </c>
      <c r="O161" s="164">
        <f>ROUND(E161*N161,2)</f>
        <v>0</v>
      </c>
      <c r="P161" s="164">
        <v>0</v>
      </c>
      <c r="Q161" s="164">
        <f>ROUND(E161*P161,2)</f>
        <v>0</v>
      </c>
      <c r="R161" s="164" t="s">
        <v>261</v>
      </c>
      <c r="S161" s="164" t="s">
        <v>143</v>
      </c>
      <c r="T161" s="165" t="s">
        <v>143</v>
      </c>
      <c r="U161" s="144">
        <v>0.22700000000000001</v>
      </c>
      <c r="V161" s="144">
        <f>ROUND(E161*U161,2)</f>
        <v>1.36</v>
      </c>
      <c r="W161" s="144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 t="s">
        <v>144</v>
      </c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</row>
    <row r="162" spans="1:60" outlineLevel="1" x14ac:dyDescent="0.2">
      <c r="A162" s="141"/>
      <c r="B162" s="142"/>
      <c r="C162" s="178" t="s">
        <v>343</v>
      </c>
      <c r="D162" s="150"/>
      <c r="E162" s="151">
        <v>6</v>
      </c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 t="s">
        <v>148</v>
      </c>
      <c r="AH162" s="138">
        <v>0</v>
      </c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</row>
    <row r="163" spans="1:60" outlineLevel="1" x14ac:dyDescent="0.2">
      <c r="A163" s="159">
        <v>54</v>
      </c>
      <c r="B163" s="160" t="s">
        <v>344</v>
      </c>
      <c r="C163" s="177" t="s">
        <v>345</v>
      </c>
      <c r="D163" s="161" t="s">
        <v>304</v>
      </c>
      <c r="E163" s="162">
        <v>8</v>
      </c>
      <c r="F163" s="163"/>
      <c r="G163" s="164">
        <f>ROUND(E163*F163,2)</f>
        <v>0</v>
      </c>
      <c r="H163" s="163"/>
      <c r="I163" s="164">
        <f>ROUND(E163*H163,2)</f>
        <v>0</v>
      </c>
      <c r="J163" s="163"/>
      <c r="K163" s="164">
        <f>ROUND(E163*J163,2)</f>
        <v>0</v>
      </c>
      <c r="L163" s="164">
        <v>21</v>
      </c>
      <c r="M163" s="164">
        <f>G163*(1+L163/100)</f>
        <v>0</v>
      </c>
      <c r="N163" s="164">
        <v>0</v>
      </c>
      <c r="O163" s="164">
        <f>ROUND(E163*N163,2)</f>
        <v>0</v>
      </c>
      <c r="P163" s="164">
        <v>1.5600000000000002E-3</v>
      </c>
      <c r="Q163" s="164">
        <f>ROUND(E163*P163,2)</f>
        <v>0.01</v>
      </c>
      <c r="R163" s="164" t="s">
        <v>261</v>
      </c>
      <c r="S163" s="164" t="s">
        <v>143</v>
      </c>
      <c r="T163" s="165" t="s">
        <v>143</v>
      </c>
      <c r="U163" s="144">
        <v>0.21700000000000003</v>
      </c>
      <c r="V163" s="144">
        <f>ROUND(E163*U163,2)</f>
        <v>1.74</v>
      </c>
      <c r="W163" s="144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 t="s">
        <v>144</v>
      </c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</row>
    <row r="164" spans="1:60" outlineLevel="1" x14ac:dyDescent="0.2">
      <c r="A164" s="141"/>
      <c r="B164" s="142"/>
      <c r="C164" s="178" t="s">
        <v>334</v>
      </c>
      <c r="D164" s="150"/>
      <c r="E164" s="151">
        <v>8</v>
      </c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 t="s">
        <v>148</v>
      </c>
      <c r="AH164" s="138">
        <v>0</v>
      </c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</row>
    <row r="165" spans="1:60" ht="22.5" outlineLevel="1" x14ac:dyDescent="0.2">
      <c r="A165" s="166">
        <v>55</v>
      </c>
      <c r="B165" s="167" t="s">
        <v>346</v>
      </c>
      <c r="C165" s="179" t="s">
        <v>347</v>
      </c>
      <c r="D165" s="168" t="s">
        <v>260</v>
      </c>
      <c r="E165" s="169">
        <v>3</v>
      </c>
      <c r="F165" s="170"/>
      <c r="G165" s="171">
        <f>ROUND(E165*F165,2)</f>
        <v>0</v>
      </c>
      <c r="H165" s="170"/>
      <c r="I165" s="171">
        <f>ROUND(E165*H165,2)</f>
        <v>0</v>
      </c>
      <c r="J165" s="170"/>
      <c r="K165" s="171">
        <f>ROUND(E165*J165,2)</f>
        <v>0</v>
      </c>
      <c r="L165" s="171">
        <v>21</v>
      </c>
      <c r="M165" s="171">
        <f>G165*(1+L165/100)</f>
        <v>0</v>
      </c>
      <c r="N165" s="171">
        <v>8.5000000000000006E-4</v>
      </c>
      <c r="O165" s="171">
        <f>ROUND(E165*N165,2)</f>
        <v>0</v>
      </c>
      <c r="P165" s="171">
        <v>0</v>
      </c>
      <c r="Q165" s="171">
        <f>ROUND(E165*P165,2)</f>
        <v>0</v>
      </c>
      <c r="R165" s="171" t="s">
        <v>261</v>
      </c>
      <c r="S165" s="171" t="s">
        <v>143</v>
      </c>
      <c r="T165" s="172" t="s">
        <v>143</v>
      </c>
      <c r="U165" s="144">
        <v>0.44500000000000001</v>
      </c>
      <c r="V165" s="144">
        <f>ROUND(E165*U165,2)</f>
        <v>1.34</v>
      </c>
      <c r="W165" s="144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 t="s">
        <v>144</v>
      </c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</row>
    <row r="166" spans="1:60" ht="22.5" outlineLevel="1" x14ac:dyDescent="0.2">
      <c r="A166" s="159">
        <v>56</v>
      </c>
      <c r="B166" s="160" t="s">
        <v>348</v>
      </c>
      <c r="C166" s="177" t="s">
        <v>349</v>
      </c>
      <c r="D166" s="161" t="s">
        <v>260</v>
      </c>
      <c r="E166" s="162">
        <v>8</v>
      </c>
      <c r="F166" s="163"/>
      <c r="G166" s="164">
        <f>ROUND(E166*F166,2)</f>
        <v>0</v>
      </c>
      <c r="H166" s="163"/>
      <c r="I166" s="164">
        <f>ROUND(E166*H166,2)</f>
        <v>0</v>
      </c>
      <c r="J166" s="163"/>
      <c r="K166" s="164">
        <f>ROUND(E166*J166,2)</f>
        <v>0</v>
      </c>
      <c r="L166" s="164">
        <v>21</v>
      </c>
      <c r="M166" s="164">
        <f>G166*(1+L166/100)</f>
        <v>0</v>
      </c>
      <c r="N166" s="164">
        <v>1.0200000000000001E-3</v>
      </c>
      <c r="O166" s="164">
        <f>ROUND(E166*N166,2)</f>
        <v>0.01</v>
      </c>
      <c r="P166" s="164">
        <v>0</v>
      </c>
      <c r="Q166" s="164">
        <f>ROUND(E166*P166,2)</f>
        <v>0</v>
      </c>
      <c r="R166" s="164" t="s">
        <v>261</v>
      </c>
      <c r="S166" s="164" t="s">
        <v>143</v>
      </c>
      <c r="T166" s="165" t="s">
        <v>143</v>
      </c>
      <c r="U166" s="144">
        <v>0.47600000000000003</v>
      </c>
      <c r="V166" s="144">
        <f>ROUND(E166*U166,2)</f>
        <v>3.81</v>
      </c>
      <c r="W166" s="144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 t="s">
        <v>144</v>
      </c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</row>
    <row r="167" spans="1:60" outlineLevel="1" x14ac:dyDescent="0.2">
      <c r="A167" s="141"/>
      <c r="B167" s="142"/>
      <c r="C167" s="178" t="s">
        <v>350</v>
      </c>
      <c r="D167" s="150"/>
      <c r="E167" s="151">
        <v>8</v>
      </c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 t="s">
        <v>148</v>
      </c>
      <c r="AH167" s="138">
        <v>0</v>
      </c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</row>
    <row r="168" spans="1:60" ht="33.75" outlineLevel="1" x14ac:dyDescent="0.2">
      <c r="A168" s="159">
        <v>57</v>
      </c>
      <c r="B168" s="160" t="s">
        <v>351</v>
      </c>
      <c r="C168" s="177" t="s">
        <v>352</v>
      </c>
      <c r="D168" s="161" t="s">
        <v>260</v>
      </c>
      <c r="E168" s="162">
        <v>8</v>
      </c>
      <c r="F168" s="163"/>
      <c r="G168" s="164">
        <f>ROUND(E168*F168,2)</f>
        <v>0</v>
      </c>
      <c r="H168" s="163"/>
      <c r="I168" s="164">
        <f>ROUND(E168*H168,2)</f>
        <v>0</v>
      </c>
      <c r="J168" s="163"/>
      <c r="K168" s="164">
        <f>ROUND(E168*J168,2)</f>
        <v>0</v>
      </c>
      <c r="L168" s="164">
        <v>21</v>
      </c>
      <c r="M168" s="164">
        <f>G168*(1+L168/100)</f>
        <v>0</v>
      </c>
      <c r="N168" s="164">
        <v>2.0000000000000001E-4</v>
      </c>
      <c r="O168" s="164">
        <f>ROUND(E168*N168,2)</f>
        <v>0</v>
      </c>
      <c r="P168" s="164">
        <v>0</v>
      </c>
      <c r="Q168" s="164">
        <f>ROUND(E168*P168,2)</f>
        <v>0</v>
      </c>
      <c r="R168" s="164" t="s">
        <v>261</v>
      </c>
      <c r="S168" s="164" t="s">
        <v>143</v>
      </c>
      <c r="T168" s="165" t="s">
        <v>143</v>
      </c>
      <c r="U168" s="144">
        <v>0.24600000000000002</v>
      </c>
      <c r="V168" s="144">
        <f>ROUND(E168*U168,2)</f>
        <v>1.97</v>
      </c>
      <c r="W168" s="144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 t="s">
        <v>144</v>
      </c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</row>
    <row r="169" spans="1:60" outlineLevel="1" x14ac:dyDescent="0.2">
      <c r="A169" s="141"/>
      <c r="B169" s="142"/>
      <c r="C169" s="178" t="s">
        <v>353</v>
      </c>
      <c r="D169" s="150"/>
      <c r="E169" s="151">
        <v>8</v>
      </c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 t="s">
        <v>148</v>
      </c>
      <c r="AH169" s="138">
        <v>0</v>
      </c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</row>
    <row r="170" spans="1:60" outlineLevel="1" x14ac:dyDescent="0.2">
      <c r="A170" s="159">
        <v>58</v>
      </c>
      <c r="B170" s="160" t="s">
        <v>354</v>
      </c>
      <c r="C170" s="177" t="s">
        <v>355</v>
      </c>
      <c r="D170" s="161" t="s">
        <v>260</v>
      </c>
      <c r="E170" s="162">
        <v>3</v>
      </c>
      <c r="F170" s="163"/>
      <c r="G170" s="164">
        <f>ROUND(E170*F170,2)</f>
        <v>0</v>
      </c>
      <c r="H170" s="163"/>
      <c r="I170" s="164">
        <f>ROUND(E170*H170,2)</f>
        <v>0</v>
      </c>
      <c r="J170" s="163"/>
      <c r="K170" s="164">
        <f>ROUND(E170*J170,2)</f>
        <v>0</v>
      </c>
      <c r="L170" s="164">
        <v>21</v>
      </c>
      <c r="M170" s="164">
        <f>G170*(1+L170/100)</f>
        <v>0</v>
      </c>
      <c r="N170" s="164">
        <v>1.4E-2</v>
      </c>
      <c r="O170" s="164">
        <f>ROUND(E170*N170,2)</f>
        <v>0.04</v>
      </c>
      <c r="P170" s="164">
        <v>0</v>
      </c>
      <c r="Q170" s="164">
        <f>ROUND(E170*P170,2)</f>
        <v>0</v>
      </c>
      <c r="R170" s="164" t="s">
        <v>196</v>
      </c>
      <c r="S170" s="164" t="s">
        <v>356</v>
      </c>
      <c r="T170" s="165" t="s">
        <v>356</v>
      </c>
      <c r="U170" s="144">
        <v>0</v>
      </c>
      <c r="V170" s="144">
        <f>ROUND(E170*U170,2)</f>
        <v>0</v>
      </c>
      <c r="W170" s="144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 t="s">
        <v>197</v>
      </c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</row>
    <row r="171" spans="1:60" outlineLevel="1" x14ac:dyDescent="0.2">
      <c r="A171" s="141">
        <v>59</v>
      </c>
      <c r="B171" s="142" t="s">
        <v>357</v>
      </c>
      <c r="C171" s="180" t="s">
        <v>358</v>
      </c>
      <c r="D171" s="143" t="s">
        <v>0</v>
      </c>
      <c r="E171" s="174"/>
      <c r="F171" s="149"/>
      <c r="G171" s="144">
        <f>ROUND(E171*F171,2)</f>
        <v>0</v>
      </c>
      <c r="H171" s="149"/>
      <c r="I171" s="144">
        <f>ROUND(E171*H171,2)</f>
        <v>0</v>
      </c>
      <c r="J171" s="149"/>
      <c r="K171" s="144">
        <f>ROUND(E171*J171,2)</f>
        <v>0</v>
      </c>
      <c r="L171" s="144">
        <v>21</v>
      </c>
      <c r="M171" s="144">
        <f>G171*(1+L171/100)</f>
        <v>0</v>
      </c>
      <c r="N171" s="144">
        <v>0</v>
      </c>
      <c r="O171" s="144">
        <f>ROUND(E171*N171,2)</f>
        <v>0</v>
      </c>
      <c r="P171" s="144">
        <v>0</v>
      </c>
      <c r="Q171" s="144">
        <f>ROUND(E171*P171,2)</f>
        <v>0</v>
      </c>
      <c r="R171" s="144" t="s">
        <v>261</v>
      </c>
      <c r="S171" s="144" t="s">
        <v>143</v>
      </c>
      <c r="T171" s="144" t="s">
        <v>143</v>
      </c>
      <c r="U171" s="144">
        <v>0</v>
      </c>
      <c r="V171" s="144">
        <f>ROUND(E171*U171,2)</f>
        <v>0</v>
      </c>
      <c r="W171" s="144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 t="s">
        <v>256</v>
      </c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</row>
    <row r="172" spans="1:60" outlineLevel="1" x14ac:dyDescent="0.2">
      <c r="A172" s="141"/>
      <c r="B172" s="142"/>
      <c r="C172" s="260" t="s">
        <v>326</v>
      </c>
      <c r="D172" s="261"/>
      <c r="E172" s="261"/>
      <c r="F172" s="261"/>
      <c r="G172" s="261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 t="s">
        <v>146</v>
      </c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</row>
    <row r="173" spans="1:60" x14ac:dyDescent="0.2">
      <c r="A173" s="153" t="s">
        <v>137</v>
      </c>
      <c r="B173" s="154" t="s">
        <v>100</v>
      </c>
      <c r="C173" s="176" t="s">
        <v>101</v>
      </c>
      <c r="D173" s="155"/>
      <c r="E173" s="156"/>
      <c r="F173" s="157"/>
      <c r="G173" s="157">
        <f>SUMIF(AG174:AG193,"&lt;&gt;NOR",G174:G193)</f>
        <v>0</v>
      </c>
      <c r="H173" s="157"/>
      <c r="I173" s="157">
        <f>SUM(I174:I193)</f>
        <v>0</v>
      </c>
      <c r="J173" s="157"/>
      <c r="K173" s="157">
        <f>SUM(K174:K193)</f>
        <v>0</v>
      </c>
      <c r="L173" s="157"/>
      <c r="M173" s="157">
        <f>SUM(M174:M193)</f>
        <v>0</v>
      </c>
      <c r="N173" s="157"/>
      <c r="O173" s="157">
        <f>SUM(O174:O193)</f>
        <v>1.6</v>
      </c>
      <c r="P173" s="157"/>
      <c r="Q173" s="157">
        <f>SUM(Q174:Q193)</f>
        <v>0</v>
      </c>
      <c r="R173" s="157"/>
      <c r="S173" s="157"/>
      <c r="T173" s="158"/>
      <c r="U173" s="152"/>
      <c r="V173" s="152">
        <f>SUM(V174:V193)</f>
        <v>94.639999999999986</v>
      </c>
      <c r="W173" s="152"/>
      <c r="AG173" t="s">
        <v>138</v>
      </c>
    </row>
    <row r="174" spans="1:60" outlineLevel="1" x14ac:dyDescent="0.2">
      <c r="A174" s="159">
        <v>60</v>
      </c>
      <c r="B174" s="160" t="s">
        <v>359</v>
      </c>
      <c r="C174" s="177" t="s">
        <v>360</v>
      </c>
      <c r="D174" s="161" t="s">
        <v>141</v>
      </c>
      <c r="E174" s="162">
        <v>54.2</v>
      </c>
      <c r="F174" s="163"/>
      <c r="G174" s="164">
        <f>ROUND(E174*F174,2)</f>
        <v>0</v>
      </c>
      <c r="H174" s="163"/>
      <c r="I174" s="164">
        <f>ROUND(E174*H174,2)</f>
        <v>0</v>
      </c>
      <c r="J174" s="163"/>
      <c r="K174" s="164">
        <f>ROUND(E174*J174,2)</f>
        <v>0</v>
      </c>
      <c r="L174" s="164">
        <v>21</v>
      </c>
      <c r="M174" s="164">
        <f>G174*(1+L174/100)</f>
        <v>0</v>
      </c>
      <c r="N174" s="164">
        <v>2.1000000000000001E-4</v>
      </c>
      <c r="O174" s="164">
        <f>ROUND(E174*N174,2)</f>
        <v>0.01</v>
      </c>
      <c r="P174" s="164">
        <v>0</v>
      </c>
      <c r="Q174" s="164">
        <f>ROUND(E174*P174,2)</f>
        <v>0</v>
      </c>
      <c r="R174" s="164" t="s">
        <v>361</v>
      </c>
      <c r="S174" s="164" t="s">
        <v>143</v>
      </c>
      <c r="T174" s="165" t="s">
        <v>143</v>
      </c>
      <c r="U174" s="144">
        <v>0.05</v>
      </c>
      <c r="V174" s="144">
        <f>ROUND(E174*U174,2)</f>
        <v>2.71</v>
      </c>
      <c r="W174" s="144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 t="s">
        <v>144</v>
      </c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</row>
    <row r="175" spans="1:60" outlineLevel="1" x14ac:dyDescent="0.2">
      <c r="A175" s="141"/>
      <c r="B175" s="142"/>
      <c r="C175" s="178" t="s">
        <v>362</v>
      </c>
      <c r="D175" s="150"/>
      <c r="E175" s="151">
        <v>54.2</v>
      </c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 t="s">
        <v>148</v>
      </c>
      <c r="AH175" s="138">
        <v>0</v>
      </c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</row>
    <row r="176" spans="1:60" ht="22.5" outlineLevel="1" x14ac:dyDescent="0.2">
      <c r="A176" s="159">
        <v>61</v>
      </c>
      <c r="B176" s="160" t="s">
        <v>363</v>
      </c>
      <c r="C176" s="177" t="s">
        <v>364</v>
      </c>
      <c r="D176" s="161" t="s">
        <v>141</v>
      </c>
      <c r="E176" s="162">
        <v>1.292</v>
      </c>
      <c r="F176" s="163"/>
      <c r="G176" s="164">
        <f>ROUND(E176*F176,2)</f>
        <v>0</v>
      </c>
      <c r="H176" s="163"/>
      <c r="I176" s="164">
        <f>ROUND(E176*H176,2)</f>
        <v>0</v>
      </c>
      <c r="J176" s="163"/>
      <c r="K176" s="164">
        <f>ROUND(E176*J176,2)</f>
        <v>0</v>
      </c>
      <c r="L176" s="164">
        <v>21</v>
      </c>
      <c r="M176" s="164">
        <f>G176*(1+L176/100)</f>
        <v>0</v>
      </c>
      <c r="N176" s="164">
        <v>5.0400000000000002E-3</v>
      </c>
      <c r="O176" s="164">
        <f>ROUND(E176*N176,2)</f>
        <v>0.01</v>
      </c>
      <c r="P176" s="164">
        <v>0</v>
      </c>
      <c r="Q176" s="164">
        <f>ROUND(E176*P176,2)</f>
        <v>0</v>
      </c>
      <c r="R176" s="164" t="s">
        <v>361</v>
      </c>
      <c r="S176" s="164" t="s">
        <v>365</v>
      </c>
      <c r="T176" s="165" t="s">
        <v>365</v>
      </c>
      <c r="U176" s="144">
        <v>1.52</v>
      </c>
      <c r="V176" s="144">
        <f>ROUND(E176*U176,2)</f>
        <v>1.96</v>
      </c>
      <c r="W176" s="144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 t="s">
        <v>144</v>
      </c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</row>
    <row r="177" spans="1:60" outlineLevel="1" x14ac:dyDescent="0.2">
      <c r="A177" s="141"/>
      <c r="B177" s="142"/>
      <c r="C177" s="178" t="s">
        <v>366</v>
      </c>
      <c r="D177" s="150"/>
      <c r="E177" s="151">
        <v>1.29</v>
      </c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 t="s">
        <v>148</v>
      </c>
      <c r="AH177" s="138">
        <v>0</v>
      </c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</row>
    <row r="178" spans="1:60" ht="22.5" outlineLevel="1" x14ac:dyDescent="0.2">
      <c r="A178" s="159">
        <v>62</v>
      </c>
      <c r="B178" s="160" t="s">
        <v>367</v>
      </c>
      <c r="C178" s="177" t="s">
        <v>368</v>
      </c>
      <c r="D178" s="161" t="s">
        <v>229</v>
      </c>
      <c r="E178" s="162">
        <v>3.4000000000000004</v>
      </c>
      <c r="F178" s="163"/>
      <c r="G178" s="164">
        <f>ROUND(E178*F178,2)</f>
        <v>0</v>
      </c>
      <c r="H178" s="163"/>
      <c r="I178" s="164">
        <f>ROUND(E178*H178,2)</f>
        <v>0</v>
      </c>
      <c r="J178" s="163"/>
      <c r="K178" s="164">
        <f>ROUND(E178*J178,2)</f>
        <v>0</v>
      </c>
      <c r="L178" s="164">
        <v>21</v>
      </c>
      <c r="M178" s="164">
        <f>G178*(1+L178/100)</f>
        <v>0</v>
      </c>
      <c r="N178" s="164">
        <v>0</v>
      </c>
      <c r="O178" s="164">
        <f>ROUND(E178*N178,2)</f>
        <v>0</v>
      </c>
      <c r="P178" s="164">
        <v>0</v>
      </c>
      <c r="Q178" s="164">
        <f>ROUND(E178*P178,2)</f>
        <v>0</v>
      </c>
      <c r="R178" s="164" t="s">
        <v>361</v>
      </c>
      <c r="S178" s="164" t="s">
        <v>369</v>
      </c>
      <c r="T178" s="165" t="s">
        <v>369</v>
      </c>
      <c r="U178" s="144">
        <v>0.17</v>
      </c>
      <c r="V178" s="144">
        <f>ROUND(E178*U178,2)</f>
        <v>0.57999999999999996</v>
      </c>
      <c r="W178" s="144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 t="s">
        <v>144</v>
      </c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</row>
    <row r="179" spans="1:60" outlineLevel="1" x14ac:dyDescent="0.2">
      <c r="A179" s="141"/>
      <c r="B179" s="142"/>
      <c r="C179" s="251" t="s">
        <v>370</v>
      </c>
      <c r="D179" s="252"/>
      <c r="E179" s="252"/>
      <c r="F179" s="252"/>
      <c r="G179" s="252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 t="s">
        <v>146</v>
      </c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</row>
    <row r="180" spans="1:60" outlineLevel="1" x14ac:dyDescent="0.2">
      <c r="A180" s="141"/>
      <c r="B180" s="142"/>
      <c r="C180" s="178" t="s">
        <v>371</v>
      </c>
      <c r="D180" s="150"/>
      <c r="E180" s="151">
        <v>3.4000000000000004</v>
      </c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 t="s">
        <v>148</v>
      </c>
      <c r="AH180" s="138">
        <v>0</v>
      </c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</row>
    <row r="181" spans="1:60" ht="22.5" outlineLevel="1" x14ac:dyDescent="0.2">
      <c r="A181" s="159">
        <v>63</v>
      </c>
      <c r="B181" s="160" t="s">
        <v>372</v>
      </c>
      <c r="C181" s="177" t="s">
        <v>373</v>
      </c>
      <c r="D181" s="161" t="s">
        <v>229</v>
      </c>
      <c r="E181" s="162">
        <v>69.2</v>
      </c>
      <c r="F181" s="163"/>
      <c r="G181" s="164">
        <f>ROUND(E181*F181,2)</f>
        <v>0</v>
      </c>
      <c r="H181" s="163"/>
      <c r="I181" s="164">
        <f>ROUND(E181*H181,2)</f>
        <v>0</v>
      </c>
      <c r="J181" s="163"/>
      <c r="K181" s="164">
        <f>ROUND(E181*J181,2)</f>
        <v>0</v>
      </c>
      <c r="L181" s="164">
        <v>21</v>
      </c>
      <c r="M181" s="164">
        <f>G181*(1+L181/100)</f>
        <v>0</v>
      </c>
      <c r="N181" s="164">
        <v>5.1000000000000004E-4</v>
      </c>
      <c r="O181" s="164">
        <f>ROUND(E181*N181,2)</f>
        <v>0.04</v>
      </c>
      <c r="P181" s="164">
        <v>0</v>
      </c>
      <c r="Q181" s="164">
        <f>ROUND(E181*P181,2)</f>
        <v>0</v>
      </c>
      <c r="R181" s="164" t="s">
        <v>361</v>
      </c>
      <c r="S181" s="164" t="s">
        <v>143</v>
      </c>
      <c r="T181" s="165" t="s">
        <v>143</v>
      </c>
      <c r="U181" s="144">
        <v>0.23600000000000002</v>
      </c>
      <c r="V181" s="144">
        <f>ROUND(E181*U181,2)</f>
        <v>16.329999999999998</v>
      </c>
      <c r="W181" s="144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 t="s">
        <v>144</v>
      </c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</row>
    <row r="182" spans="1:60" outlineLevel="1" x14ac:dyDescent="0.2">
      <c r="A182" s="141"/>
      <c r="B182" s="142"/>
      <c r="C182" s="178" t="s">
        <v>374</v>
      </c>
      <c r="D182" s="150"/>
      <c r="E182" s="151">
        <v>69.2</v>
      </c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 t="s">
        <v>148</v>
      </c>
      <c r="AH182" s="138">
        <v>0</v>
      </c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</row>
    <row r="183" spans="1:60" outlineLevel="1" x14ac:dyDescent="0.2">
      <c r="A183" s="166">
        <v>64</v>
      </c>
      <c r="B183" s="167" t="s">
        <v>375</v>
      </c>
      <c r="C183" s="179" t="s">
        <v>376</v>
      </c>
      <c r="D183" s="168" t="s">
        <v>229</v>
      </c>
      <c r="E183" s="169">
        <v>69.2</v>
      </c>
      <c r="F183" s="170"/>
      <c r="G183" s="171">
        <f>ROUND(E183*F183,2)</f>
        <v>0</v>
      </c>
      <c r="H183" s="170"/>
      <c r="I183" s="171">
        <f>ROUND(E183*H183,2)</f>
        <v>0</v>
      </c>
      <c r="J183" s="170"/>
      <c r="K183" s="171">
        <f>ROUND(E183*J183,2)</f>
        <v>0</v>
      </c>
      <c r="L183" s="171">
        <v>21</v>
      </c>
      <c r="M183" s="171">
        <f>G183*(1+L183/100)</f>
        <v>0</v>
      </c>
      <c r="N183" s="171">
        <v>0</v>
      </c>
      <c r="O183" s="171">
        <f>ROUND(E183*N183,2)</f>
        <v>0</v>
      </c>
      <c r="P183" s="171">
        <v>0</v>
      </c>
      <c r="Q183" s="171">
        <f>ROUND(E183*P183,2)</f>
        <v>0</v>
      </c>
      <c r="R183" s="171" t="s">
        <v>361</v>
      </c>
      <c r="S183" s="171" t="s">
        <v>143</v>
      </c>
      <c r="T183" s="172" t="s">
        <v>143</v>
      </c>
      <c r="U183" s="144">
        <v>0.15400000000000003</v>
      </c>
      <c r="V183" s="144">
        <f>ROUND(E183*U183,2)</f>
        <v>10.66</v>
      </c>
      <c r="W183" s="144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 t="s">
        <v>144</v>
      </c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</row>
    <row r="184" spans="1:60" ht="22.5" outlineLevel="1" x14ac:dyDescent="0.2">
      <c r="A184" s="159">
        <v>65</v>
      </c>
      <c r="B184" s="160" t="s">
        <v>377</v>
      </c>
      <c r="C184" s="177" t="s">
        <v>378</v>
      </c>
      <c r="D184" s="161" t="s">
        <v>141</v>
      </c>
      <c r="E184" s="162">
        <v>54.2</v>
      </c>
      <c r="F184" s="163"/>
      <c r="G184" s="164">
        <f>ROUND(E184*F184,2)</f>
        <v>0</v>
      </c>
      <c r="H184" s="163"/>
      <c r="I184" s="164">
        <f>ROUND(E184*H184,2)</f>
        <v>0</v>
      </c>
      <c r="J184" s="163"/>
      <c r="K184" s="164">
        <f>ROUND(E184*J184,2)</f>
        <v>0</v>
      </c>
      <c r="L184" s="164">
        <v>21</v>
      </c>
      <c r="M184" s="164">
        <f>G184*(1+L184/100)</f>
        <v>0</v>
      </c>
      <c r="N184" s="164">
        <v>5.8100000000000001E-3</v>
      </c>
      <c r="O184" s="164">
        <f>ROUND(E184*N184,2)</f>
        <v>0.31</v>
      </c>
      <c r="P184" s="164">
        <v>0</v>
      </c>
      <c r="Q184" s="164">
        <f>ROUND(E184*P184,2)</f>
        <v>0</v>
      </c>
      <c r="R184" s="164" t="s">
        <v>361</v>
      </c>
      <c r="S184" s="164" t="s">
        <v>143</v>
      </c>
      <c r="T184" s="165" t="s">
        <v>143</v>
      </c>
      <c r="U184" s="144">
        <v>1.04</v>
      </c>
      <c r="V184" s="144">
        <f>ROUND(E184*U184,2)</f>
        <v>56.37</v>
      </c>
      <c r="W184" s="144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 t="s">
        <v>144</v>
      </c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</row>
    <row r="185" spans="1:60" outlineLevel="1" x14ac:dyDescent="0.2">
      <c r="A185" s="141"/>
      <c r="B185" s="142"/>
      <c r="C185" s="178" t="s">
        <v>362</v>
      </c>
      <c r="D185" s="150"/>
      <c r="E185" s="151">
        <v>54.2</v>
      </c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 t="s">
        <v>148</v>
      </c>
      <c r="AH185" s="138">
        <v>0</v>
      </c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</row>
    <row r="186" spans="1:60" ht="33.75" outlineLevel="1" x14ac:dyDescent="0.2">
      <c r="A186" s="159">
        <v>66</v>
      </c>
      <c r="B186" s="160" t="s">
        <v>379</v>
      </c>
      <c r="C186" s="177" t="s">
        <v>380</v>
      </c>
      <c r="D186" s="161" t="s">
        <v>229</v>
      </c>
      <c r="E186" s="162">
        <v>7.95</v>
      </c>
      <c r="F186" s="163"/>
      <c r="G186" s="164">
        <f>ROUND(E186*F186,2)</f>
        <v>0</v>
      </c>
      <c r="H186" s="163"/>
      <c r="I186" s="164">
        <f>ROUND(E186*H186,2)</f>
        <v>0</v>
      </c>
      <c r="J186" s="163"/>
      <c r="K186" s="164">
        <f>ROUND(E186*J186,2)</f>
        <v>0</v>
      </c>
      <c r="L186" s="164">
        <v>21</v>
      </c>
      <c r="M186" s="164">
        <f>G186*(1+L186/100)</f>
        <v>0</v>
      </c>
      <c r="N186" s="164">
        <v>1.8000000000000001E-4</v>
      </c>
      <c r="O186" s="164">
        <f>ROUND(E186*N186,2)</f>
        <v>0</v>
      </c>
      <c r="P186" s="164">
        <v>0</v>
      </c>
      <c r="Q186" s="164">
        <f>ROUND(E186*P186,2)</f>
        <v>0</v>
      </c>
      <c r="R186" s="164" t="s">
        <v>361</v>
      </c>
      <c r="S186" s="164" t="s">
        <v>143</v>
      </c>
      <c r="T186" s="165" t="s">
        <v>143</v>
      </c>
      <c r="U186" s="144">
        <v>0.15000000000000002</v>
      </c>
      <c r="V186" s="144">
        <f>ROUND(E186*U186,2)</f>
        <v>1.19</v>
      </c>
      <c r="W186" s="144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 t="s">
        <v>144</v>
      </c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</row>
    <row r="187" spans="1:60" outlineLevel="1" x14ac:dyDescent="0.2">
      <c r="A187" s="141"/>
      <c r="B187" s="142"/>
      <c r="C187" s="178" t="s">
        <v>381</v>
      </c>
      <c r="D187" s="150"/>
      <c r="E187" s="151">
        <v>7.95</v>
      </c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 t="s">
        <v>148</v>
      </c>
      <c r="AH187" s="138">
        <v>0</v>
      </c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</row>
    <row r="188" spans="1:60" outlineLevel="1" x14ac:dyDescent="0.2">
      <c r="A188" s="166">
        <v>67</v>
      </c>
      <c r="B188" s="167" t="s">
        <v>382</v>
      </c>
      <c r="C188" s="179" t="s">
        <v>383</v>
      </c>
      <c r="D188" s="168" t="s">
        <v>229</v>
      </c>
      <c r="E188" s="169">
        <v>69.2</v>
      </c>
      <c r="F188" s="170"/>
      <c r="G188" s="171">
        <f>ROUND(E188*F188,2)</f>
        <v>0</v>
      </c>
      <c r="H188" s="170"/>
      <c r="I188" s="171">
        <f>ROUND(E188*H188,2)</f>
        <v>0</v>
      </c>
      <c r="J188" s="170"/>
      <c r="K188" s="171">
        <f>ROUND(E188*J188,2)</f>
        <v>0</v>
      </c>
      <c r="L188" s="171">
        <v>21</v>
      </c>
      <c r="M188" s="171">
        <f>G188*(1+L188/100)</f>
        <v>0</v>
      </c>
      <c r="N188" s="171">
        <v>4.0000000000000003E-5</v>
      </c>
      <c r="O188" s="171">
        <f>ROUND(E188*N188,2)</f>
        <v>0</v>
      </c>
      <c r="P188" s="171">
        <v>0</v>
      </c>
      <c r="Q188" s="171">
        <f>ROUND(E188*P188,2)</f>
        <v>0</v>
      </c>
      <c r="R188" s="171" t="s">
        <v>361</v>
      </c>
      <c r="S188" s="171" t="s">
        <v>143</v>
      </c>
      <c r="T188" s="172" t="s">
        <v>143</v>
      </c>
      <c r="U188" s="144">
        <v>7.0000000000000007E-2</v>
      </c>
      <c r="V188" s="144">
        <f>ROUND(E188*U188,2)</f>
        <v>4.84</v>
      </c>
      <c r="W188" s="144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 t="s">
        <v>144</v>
      </c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</row>
    <row r="189" spans="1:60" ht="22.5" outlineLevel="1" x14ac:dyDescent="0.2">
      <c r="A189" s="159">
        <v>68</v>
      </c>
      <c r="B189" s="160" t="s">
        <v>384</v>
      </c>
      <c r="C189" s="177" t="s">
        <v>385</v>
      </c>
      <c r="D189" s="161" t="s">
        <v>141</v>
      </c>
      <c r="E189" s="162">
        <v>64.176000000000002</v>
      </c>
      <c r="F189" s="163"/>
      <c r="G189" s="164">
        <f>ROUND(E189*F189,2)</f>
        <v>0</v>
      </c>
      <c r="H189" s="163"/>
      <c r="I189" s="164">
        <f>ROUND(E189*H189,2)</f>
        <v>0</v>
      </c>
      <c r="J189" s="163"/>
      <c r="K189" s="164">
        <f>ROUND(E189*J189,2)</f>
        <v>0</v>
      </c>
      <c r="L189" s="164">
        <v>21</v>
      </c>
      <c r="M189" s="164">
        <f>G189*(1+L189/100)</f>
        <v>0</v>
      </c>
      <c r="N189" s="164">
        <v>1.9200000000000002E-2</v>
      </c>
      <c r="O189" s="164">
        <f>ROUND(E189*N189,2)</f>
        <v>1.23</v>
      </c>
      <c r="P189" s="164">
        <v>0</v>
      </c>
      <c r="Q189" s="164">
        <f>ROUND(E189*P189,2)</f>
        <v>0</v>
      </c>
      <c r="R189" s="164" t="s">
        <v>196</v>
      </c>
      <c r="S189" s="164" t="s">
        <v>143</v>
      </c>
      <c r="T189" s="165" t="s">
        <v>143</v>
      </c>
      <c r="U189" s="144">
        <v>0</v>
      </c>
      <c r="V189" s="144">
        <f>ROUND(E189*U189,2)</f>
        <v>0</v>
      </c>
      <c r="W189" s="144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 t="s">
        <v>197</v>
      </c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</row>
    <row r="190" spans="1:60" outlineLevel="1" x14ac:dyDescent="0.2">
      <c r="A190" s="141"/>
      <c r="B190" s="142"/>
      <c r="C190" s="178" t="s">
        <v>386</v>
      </c>
      <c r="D190" s="150"/>
      <c r="E190" s="151">
        <v>7.2700000000000005</v>
      </c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 t="s">
        <v>148</v>
      </c>
      <c r="AH190" s="138">
        <v>0</v>
      </c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</row>
    <row r="191" spans="1:60" outlineLevel="1" x14ac:dyDescent="0.2">
      <c r="A191" s="141"/>
      <c r="B191" s="142"/>
      <c r="C191" s="178" t="s">
        <v>387</v>
      </c>
      <c r="D191" s="150"/>
      <c r="E191" s="151">
        <v>56.910000000000004</v>
      </c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 t="s">
        <v>148</v>
      </c>
      <c r="AH191" s="138">
        <v>0</v>
      </c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</row>
    <row r="192" spans="1:60" outlineLevel="1" x14ac:dyDescent="0.2">
      <c r="A192" s="141">
        <v>69</v>
      </c>
      <c r="B192" s="142" t="s">
        <v>388</v>
      </c>
      <c r="C192" s="180" t="s">
        <v>389</v>
      </c>
      <c r="D192" s="143" t="s">
        <v>0</v>
      </c>
      <c r="E192" s="174"/>
      <c r="F192" s="149"/>
      <c r="G192" s="144">
        <f>ROUND(E192*F192,2)</f>
        <v>0</v>
      </c>
      <c r="H192" s="149"/>
      <c r="I192" s="144">
        <f>ROUND(E192*H192,2)</f>
        <v>0</v>
      </c>
      <c r="J192" s="149"/>
      <c r="K192" s="144">
        <f>ROUND(E192*J192,2)</f>
        <v>0</v>
      </c>
      <c r="L192" s="144">
        <v>21</v>
      </c>
      <c r="M192" s="144">
        <f>G192*(1+L192/100)</f>
        <v>0</v>
      </c>
      <c r="N192" s="144">
        <v>0</v>
      </c>
      <c r="O192" s="144">
        <f>ROUND(E192*N192,2)</f>
        <v>0</v>
      </c>
      <c r="P192" s="144">
        <v>0</v>
      </c>
      <c r="Q192" s="144">
        <f>ROUND(E192*P192,2)</f>
        <v>0</v>
      </c>
      <c r="R192" s="144" t="s">
        <v>361</v>
      </c>
      <c r="S192" s="144" t="s">
        <v>143</v>
      </c>
      <c r="T192" s="144" t="s">
        <v>143</v>
      </c>
      <c r="U192" s="144">
        <v>0</v>
      </c>
      <c r="V192" s="144">
        <f>ROUND(E192*U192,2)</f>
        <v>0</v>
      </c>
      <c r="W192" s="144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 t="s">
        <v>256</v>
      </c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</row>
    <row r="193" spans="1:60" outlineLevel="1" x14ac:dyDescent="0.2">
      <c r="A193" s="141"/>
      <c r="B193" s="142"/>
      <c r="C193" s="260" t="s">
        <v>390</v>
      </c>
      <c r="D193" s="261"/>
      <c r="E193" s="261"/>
      <c r="F193" s="261"/>
      <c r="G193" s="261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 t="s">
        <v>146</v>
      </c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</row>
    <row r="194" spans="1:60" x14ac:dyDescent="0.2">
      <c r="A194" s="153" t="s">
        <v>137</v>
      </c>
      <c r="B194" s="154" t="s">
        <v>102</v>
      </c>
      <c r="C194" s="176" t="s">
        <v>103</v>
      </c>
      <c r="D194" s="155"/>
      <c r="E194" s="156"/>
      <c r="F194" s="157"/>
      <c r="G194" s="157">
        <f>SUMIF(AG195:AG216,"&lt;&gt;NOR",G195:G216)</f>
        <v>0</v>
      </c>
      <c r="H194" s="157"/>
      <c r="I194" s="157">
        <f>SUM(I195:I216)</f>
        <v>0</v>
      </c>
      <c r="J194" s="157"/>
      <c r="K194" s="157">
        <f>SUM(K195:K216)</f>
        <v>0</v>
      </c>
      <c r="L194" s="157"/>
      <c r="M194" s="157">
        <f>SUM(M195:M216)</f>
        <v>0</v>
      </c>
      <c r="N194" s="157"/>
      <c r="O194" s="157">
        <f>SUM(O195:O216)</f>
        <v>0.48</v>
      </c>
      <c r="P194" s="157"/>
      <c r="Q194" s="157">
        <f>SUM(Q195:Q216)</f>
        <v>0</v>
      </c>
      <c r="R194" s="157"/>
      <c r="S194" s="157"/>
      <c r="T194" s="158"/>
      <c r="U194" s="152"/>
      <c r="V194" s="152">
        <f>SUM(V195:V216)</f>
        <v>34.11</v>
      </c>
      <c r="W194" s="152"/>
      <c r="AG194" t="s">
        <v>138</v>
      </c>
    </row>
    <row r="195" spans="1:60" outlineLevel="1" x14ac:dyDescent="0.2">
      <c r="A195" s="159">
        <v>70</v>
      </c>
      <c r="B195" s="160" t="s">
        <v>382</v>
      </c>
      <c r="C195" s="177" t="s">
        <v>383</v>
      </c>
      <c r="D195" s="161" t="s">
        <v>229</v>
      </c>
      <c r="E195" s="162">
        <v>14.600000000000001</v>
      </c>
      <c r="F195" s="163"/>
      <c r="G195" s="164">
        <f>ROUND(E195*F195,2)</f>
        <v>0</v>
      </c>
      <c r="H195" s="163"/>
      <c r="I195" s="164">
        <f>ROUND(E195*H195,2)</f>
        <v>0</v>
      </c>
      <c r="J195" s="163"/>
      <c r="K195" s="164">
        <f>ROUND(E195*J195,2)</f>
        <v>0</v>
      </c>
      <c r="L195" s="164">
        <v>21</v>
      </c>
      <c r="M195" s="164">
        <f>G195*(1+L195/100)</f>
        <v>0</v>
      </c>
      <c r="N195" s="164">
        <v>4.0000000000000003E-5</v>
      </c>
      <c r="O195" s="164">
        <f>ROUND(E195*N195,2)</f>
        <v>0</v>
      </c>
      <c r="P195" s="164">
        <v>0</v>
      </c>
      <c r="Q195" s="164">
        <f>ROUND(E195*P195,2)</f>
        <v>0</v>
      </c>
      <c r="R195" s="164" t="s">
        <v>361</v>
      </c>
      <c r="S195" s="164" t="s">
        <v>143</v>
      </c>
      <c r="T195" s="165" t="s">
        <v>143</v>
      </c>
      <c r="U195" s="144">
        <v>7.0000000000000007E-2</v>
      </c>
      <c r="V195" s="144">
        <f>ROUND(E195*U195,2)</f>
        <v>1.02</v>
      </c>
      <c r="W195" s="144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 t="s">
        <v>144</v>
      </c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</row>
    <row r="196" spans="1:60" outlineLevel="1" x14ac:dyDescent="0.2">
      <c r="A196" s="141"/>
      <c r="B196" s="142"/>
      <c r="C196" s="178" t="s">
        <v>391</v>
      </c>
      <c r="D196" s="150"/>
      <c r="E196" s="151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 t="s">
        <v>148</v>
      </c>
      <c r="AH196" s="138">
        <v>0</v>
      </c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</row>
    <row r="197" spans="1:60" outlineLevel="1" x14ac:dyDescent="0.2">
      <c r="A197" s="141"/>
      <c r="B197" s="142"/>
      <c r="C197" s="178" t="s">
        <v>239</v>
      </c>
      <c r="D197" s="150"/>
      <c r="E197" s="151">
        <v>6.9</v>
      </c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 t="s">
        <v>148</v>
      </c>
      <c r="AH197" s="138">
        <v>0</v>
      </c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</row>
    <row r="198" spans="1:60" outlineLevel="1" x14ac:dyDescent="0.2">
      <c r="A198" s="141"/>
      <c r="B198" s="142"/>
      <c r="C198" s="178" t="s">
        <v>241</v>
      </c>
      <c r="D198" s="150"/>
      <c r="E198" s="151">
        <v>4.7</v>
      </c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 t="s">
        <v>148</v>
      </c>
      <c r="AH198" s="138">
        <v>0</v>
      </c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</row>
    <row r="199" spans="1:60" outlineLevel="1" x14ac:dyDescent="0.2">
      <c r="A199" s="141"/>
      <c r="B199" s="142"/>
      <c r="C199" s="178" t="s">
        <v>242</v>
      </c>
      <c r="D199" s="150"/>
      <c r="E199" s="151">
        <v>3</v>
      </c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 t="s">
        <v>148</v>
      </c>
      <c r="AH199" s="138">
        <v>0</v>
      </c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</row>
    <row r="200" spans="1:60" ht="33.75" outlineLevel="1" x14ac:dyDescent="0.2">
      <c r="A200" s="159">
        <v>71</v>
      </c>
      <c r="B200" s="160" t="s">
        <v>392</v>
      </c>
      <c r="C200" s="177" t="s">
        <v>393</v>
      </c>
      <c r="D200" s="161" t="s">
        <v>141</v>
      </c>
      <c r="E200" s="162">
        <v>26.1</v>
      </c>
      <c r="F200" s="163"/>
      <c r="G200" s="164">
        <f>ROUND(E200*F200,2)</f>
        <v>0</v>
      </c>
      <c r="H200" s="163"/>
      <c r="I200" s="164">
        <f>ROUND(E200*H200,2)</f>
        <v>0</v>
      </c>
      <c r="J200" s="163"/>
      <c r="K200" s="164">
        <f>ROUND(E200*J200,2)</f>
        <v>0</v>
      </c>
      <c r="L200" s="164">
        <v>21</v>
      </c>
      <c r="M200" s="164">
        <f>G200*(1+L200/100)</f>
        <v>0</v>
      </c>
      <c r="N200" s="164">
        <v>4.8700000000000002E-3</v>
      </c>
      <c r="O200" s="164">
        <f>ROUND(E200*N200,2)</f>
        <v>0.13</v>
      </c>
      <c r="P200" s="164">
        <v>0</v>
      </c>
      <c r="Q200" s="164">
        <f>ROUND(E200*P200,2)</f>
        <v>0</v>
      </c>
      <c r="R200" s="164" t="s">
        <v>361</v>
      </c>
      <c r="S200" s="164" t="s">
        <v>143</v>
      </c>
      <c r="T200" s="165" t="s">
        <v>143</v>
      </c>
      <c r="U200" s="144">
        <v>1.1260000000000001</v>
      </c>
      <c r="V200" s="144">
        <f>ROUND(E200*U200,2)</f>
        <v>29.39</v>
      </c>
      <c r="W200" s="144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 t="s">
        <v>144</v>
      </c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</row>
    <row r="201" spans="1:60" outlineLevel="1" x14ac:dyDescent="0.2">
      <c r="A201" s="141"/>
      <c r="B201" s="142"/>
      <c r="C201" s="178" t="s">
        <v>394</v>
      </c>
      <c r="D201" s="150"/>
      <c r="E201" s="151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 t="s">
        <v>148</v>
      </c>
      <c r="AH201" s="138">
        <v>0</v>
      </c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</row>
    <row r="202" spans="1:60" outlineLevel="1" x14ac:dyDescent="0.2">
      <c r="A202" s="141"/>
      <c r="B202" s="142"/>
      <c r="C202" s="178" t="s">
        <v>395</v>
      </c>
      <c r="D202" s="150"/>
      <c r="E202" s="151">
        <v>13.8</v>
      </c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 t="s">
        <v>148</v>
      </c>
      <c r="AH202" s="138">
        <v>0</v>
      </c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</row>
    <row r="203" spans="1:60" outlineLevel="1" x14ac:dyDescent="0.2">
      <c r="A203" s="141"/>
      <c r="B203" s="142"/>
      <c r="C203" s="178" t="s">
        <v>396</v>
      </c>
      <c r="D203" s="150"/>
      <c r="E203" s="151">
        <v>-1.5999999999999999</v>
      </c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 t="s">
        <v>148</v>
      </c>
      <c r="AH203" s="138">
        <v>0</v>
      </c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outlineLevel="1" x14ac:dyDescent="0.2">
      <c r="A204" s="141"/>
      <c r="B204" s="142"/>
      <c r="C204" s="178" t="s">
        <v>397</v>
      </c>
      <c r="D204" s="150"/>
      <c r="E204" s="151">
        <v>9.4</v>
      </c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 t="s">
        <v>148</v>
      </c>
      <c r="AH204" s="138">
        <v>0</v>
      </c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</row>
    <row r="205" spans="1:60" outlineLevel="1" x14ac:dyDescent="0.2">
      <c r="A205" s="141"/>
      <c r="B205" s="142"/>
      <c r="C205" s="178" t="s">
        <v>220</v>
      </c>
      <c r="D205" s="150"/>
      <c r="E205" s="151">
        <v>4.5</v>
      </c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 t="s">
        <v>148</v>
      </c>
      <c r="AH205" s="138">
        <v>0</v>
      </c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</row>
    <row r="206" spans="1:60" outlineLevel="1" x14ac:dyDescent="0.2">
      <c r="A206" s="159">
        <v>72</v>
      </c>
      <c r="B206" s="160" t="s">
        <v>398</v>
      </c>
      <c r="C206" s="177" t="s">
        <v>399</v>
      </c>
      <c r="D206" s="161" t="s">
        <v>229</v>
      </c>
      <c r="E206" s="162">
        <v>30.8</v>
      </c>
      <c r="F206" s="163"/>
      <c r="G206" s="164">
        <f>ROUND(E206*F206,2)</f>
        <v>0</v>
      </c>
      <c r="H206" s="163"/>
      <c r="I206" s="164">
        <f>ROUND(E206*H206,2)</f>
        <v>0</v>
      </c>
      <c r="J206" s="163"/>
      <c r="K206" s="164">
        <f>ROUND(E206*J206,2)</f>
        <v>0</v>
      </c>
      <c r="L206" s="164">
        <v>21</v>
      </c>
      <c r="M206" s="164">
        <f>G206*(1+L206/100)</f>
        <v>0</v>
      </c>
      <c r="N206" s="164">
        <v>0</v>
      </c>
      <c r="O206" s="164">
        <f>ROUND(E206*N206,2)</f>
        <v>0</v>
      </c>
      <c r="P206" s="164">
        <v>0</v>
      </c>
      <c r="Q206" s="164">
        <f>ROUND(E206*P206,2)</f>
        <v>0</v>
      </c>
      <c r="R206" s="164" t="s">
        <v>361</v>
      </c>
      <c r="S206" s="164" t="s">
        <v>143</v>
      </c>
      <c r="T206" s="165" t="s">
        <v>143</v>
      </c>
      <c r="U206" s="144">
        <v>0.12000000000000001</v>
      </c>
      <c r="V206" s="144">
        <f>ROUND(E206*U206,2)</f>
        <v>3.7</v>
      </c>
      <c r="W206" s="144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 t="s">
        <v>144</v>
      </c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</row>
    <row r="207" spans="1:60" outlineLevel="1" x14ac:dyDescent="0.2">
      <c r="A207" s="141"/>
      <c r="B207" s="142"/>
      <c r="C207" s="178" t="s">
        <v>394</v>
      </c>
      <c r="D207" s="150"/>
      <c r="E207" s="151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 t="s">
        <v>148</v>
      </c>
      <c r="AH207" s="138">
        <v>0</v>
      </c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</row>
    <row r="208" spans="1:60" outlineLevel="1" x14ac:dyDescent="0.2">
      <c r="A208" s="141"/>
      <c r="B208" s="142"/>
      <c r="C208" s="178" t="s">
        <v>400</v>
      </c>
      <c r="D208" s="150"/>
      <c r="E208" s="151">
        <v>10.9</v>
      </c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 t="s">
        <v>148</v>
      </c>
      <c r="AH208" s="138">
        <v>0</v>
      </c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</row>
    <row r="209" spans="1:60" outlineLevel="1" x14ac:dyDescent="0.2">
      <c r="A209" s="141"/>
      <c r="B209" s="142"/>
      <c r="C209" s="178" t="s">
        <v>240</v>
      </c>
      <c r="D209" s="150"/>
      <c r="E209" s="151">
        <v>-0.79999999999999993</v>
      </c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 t="s">
        <v>148</v>
      </c>
      <c r="AH209" s="138">
        <v>0</v>
      </c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</row>
    <row r="210" spans="1:60" outlineLevel="1" x14ac:dyDescent="0.2">
      <c r="A210" s="141"/>
      <c r="B210" s="142"/>
      <c r="C210" s="178" t="s">
        <v>401</v>
      </c>
      <c r="D210" s="150"/>
      <c r="E210" s="151">
        <v>8.7000000000000011</v>
      </c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 t="s">
        <v>148</v>
      </c>
      <c r="AH210" s="138">
        <v>0</v>
      </c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</row>
    <row r="211" spans="1:60" outlineLevel="1" x14ac:dyDescent="0.2">
      <c r="A211" s="141"/>
      <c r="B211" s="142"/>
      <c r="C211" s="178" t="s">
        <v>402</v>
      </c>
      <c r="D211" s="150"/>
      <c r="E211" s="151">
        <v>12</v>
      </c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 t="s">
        <v>148</v>
      </c>
      <c r="AH211" s="138">
        <v>0</v>
      </c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</row>
    <row r="212" spans="1:60" outlineLevel="1" x14ac:dyDescent="0.2">
      <c r="A212" s="159">
        <v>73</v>
      </c>
      <c r="B212" s="160" t="s">
        <v>403</v>
      </c>
      <c r="C212" s="177" t="s">
        <v>404</v>
      </c>
      <c r="D212" s="161" t="s">
        <v>229</v>
      </c>
      <c r="E212" s="162">
        <v>33.880000000000003</v>
      </c>
      <c r="F212" s="163"/>
      <c r="G212" s="164">
        <f>ROUND(E212*F212,2)</f>
        <v>0</v>
      </c>
      <c r="H212" s="163"/>
      <c r="I212" s="164">
        <f>ROUND(E212*H212,2)</f>
        <v>0</v>
      </c>
      <c r="J212" s="163"/>
      <c r="K212" s="164">
        <f>ROUND(E212*J212,2)</f>
        <v>0</v>
      </c>
      <c r="L212" s="164">
        <v>21</v>
      </c>
      <c r="M212" s="164">
        <f>G212*(1+L212/100)</f>
        <v>0</v>
      </c>
      <c r="N212" s="164">
        <v>0</v>
      </c>
      <c r="O212" s="164">
        <f>ROUND(E212*N212,2)</f>
        <v>0</v>
      </c>
      <c r="P212" s="164">
        <v>0</v>
      </c>
      <c r="Q212" s="164">
        <f>ROUND(E212*P212,2)</f>
        <v>0</v>
      </c>
      <c r="R212" s="164" t="s">
        <v>196</v>
      </c>
      <c r="S212" s="164" t="s">
        <v>143</v>
      </c>
      <c r="T212" s="165" t="s">
        <v>143</v>
      </c>
      <c r="U212" s="144">
        <v>0</v>
      </c>
      <c r="V212" s="144">
        <f>ROUND(E212*U212,2)</f>
        <v>0</v>
      </c>
      <c r="W212" s="144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 t="s">
        <v>197</v>
      </c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</row>
    <row r="213" spans="1:60" outlineLevel="1" x14ac:dyDescent="0.2">
      <c r="A213" s="141"/>
      <c r="B213" s="142"/>
      <c r="C213" s="178" t="s">
        <v>405</v>
      </c>
      <c r="D213" s="150"/>
      <c r="E213" s="151">
        <v>33.880000000000003</v>
      </c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 t="s">
        <v>148</v>
      </c>
      <c r="AH213" s="138">
        <v>0</v>
      </c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</row>
    <row r="214" spans="1:60" ht="22.5" outlineLevel="1" x14ac:dyDescent="0.2">
      <c r="A214" s="159">
        <v>74</v>
      </c>
      <c r="B214" s="160" t="s">
        <v>406</v>
      </c>
      <c r="C214" s="177" t="s">
        <v>407</v>
      </c>
      <c r="D214" s="161" t="s">
        <v>141</v>
      </c>
      <c r="E214" s="162">
        <v>27.405000000000001</v>
      </c>
      <c r="F214" s="163"/>
      <c r="G214" s="164">
        <f>ROUND(E214*F214,2)</f>
        <v>0</v>
      </c>
      <c r="H214" s="163"/>
      <c r="I214" s="164">
        <f>ROUND(E214*H214,2)</f>
        <v>0</v>
      </c>
      <c r="J214" s="163"/>
      <c r="K214" s="164">
        <f>ROUND(E214*J214,2)</f>
        <v>0</v>
      </c>
      <c r="L214" s="164">
        <v>21</v>
      </c>
      <c r="M214" s="164">
        <f>G214*(1+L214/100)</f>
        <v>0</v>
      </c>
      <c r="N214" s="164">
        <v>1.26E-2</v>
      </c>
      <c r="O214" s="164">
        <f>ROUND(E214*N214,2)</f>
        <v>0.35</v>
      </c>
      <c r="P214" s="164">
        <v>0</v>
      </c>
      <c r="Q214" s="164">
        <f>ROUND(E214*P214,2)</f>
        <v>0</v>
      </c>
      <c r="R214" s="164" t="s">
        <v>196</v>
      </c>
      <c r="S214" s="164" t="s">
        <v>143</v>
      </c>
      <c r="T214" s="165" t="s">
        <v>143</v>
      </c>
      <c r="U214" s="144">
        <v>0</v>
      </c>
      <c r="V214" s="144">
        <f>ROUND(E214*U214,2)</f>
        <v>0</v>
      </c>
      <c r="W214" s="144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 t="s">
        <v>197</v>
      </c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</row>
    <row r="215" spans="1:60" outlineLevel="1" x14ac:dyDescent="0.2">
      <c r="A215" s="141"/>
      <c r="B215" s="142"/>
      <c r="C215" s="178" t="s">
        <v>408</v>
      </c>
      <c r="D215" s="150"/>
      <c r="E215" s="151">
        <v>27.41</v>
      </c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 t="s">
        <v>148</v>
      </c>
      <c r="AH215" s="138">
        <v>0</v>
      </c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</row>
    <row r="216" spans="1:60" outlineLevel="1" x14ac:dyDescent="0.2">
      <c r="A216" s="141">
        <v>75</v>
      </c>
      <c r="B216" s="142" t="s">
        <v>409</v>
      </c>
      <c r="C216" s="180" t="s">
        <v>410</v>
      </c>
      <c r="D216" s="143" t="s">
        <v>0</v>
      </c>
      <c r="E216" s="174"/>
      <c r="F216" s="149"/>
      <c r="G216" s="144">
        <f>ROUND(E216*F216,2)</f>
        <v>0</v>
      </c>
      <c r="H216" s="149"/>
      <c r="I216" s="144">
        <f>ROUND(E216*H216,2)</f>
        <v>0</v>
      </c>
      <c r="J216" s="149"/>
      <c r="K216" s="144">
        <f>ROUND(E216*J216,2)</f>
        <v>0</v>
      </c>
      <c r="L216" s="144">
        <v>21</v>
      </c>
      <c r="M216" s="144">
        <f>G216*(1+L216/100)</f>
        <v>0</v>
      </c>
      <c r="N216" s="144">
        <v>0</v>
      </c>
      <c r="O216" s="144">
        <f>ROUND(E216*N216,2)</f>
        <v>0</v>
      </c>
      <c r="P216" s="144">
        <v>0</v>
      </c>
      <c r="Q216" s="144">
        <f>ROUND(E216*P216,2)</f>
        <v>0</v>
      </c>
      <c r="R216" s="144" t="s">
        <v>361</v>
      </c>
      <c r="S216" s="144" t="s">
        <v>143</v>
      </c>
      <c r="T216" s="144" t="s">
        <v>143</v>
      </c>
      <c r="U216" s="144">
        <v>0</v>
      </c>
      <c r="V216" s="144">
        <f>ROUND(E216*U216,2)</f>
        <v>0</v>
      </c>
      <c r="W216" s="144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 t="s">
        <v>256</v>
      </c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</row>
    <row r="217" spans="1:60" x14ac:dyDescent="0.2">
      <c r="A217" s="153" t="s">
        <v>137</v>
      </c>
      <c r="B217" s="154" t="s">
        <v>104</v>
      </c>
      <c r="C217" s="176" t="s">
        <v>105</v>
      </c>
      <c r="D217" s="155"/>
      <c r="E217" s="156"/>
      <c r="F217" s="157"/>
      <c r="G217" s="157">
        <f>SUMIF(AG218:AG222,"&lt;&gt;NOR",G218:G222)</f>
        <v>0</v>
      </c>
      <c r="H217" s="157"/>
      <c r="I217" s="157">
        <f>SUM(I218:I222)</f>
        <v>0</v>
      </c>
      <c r="J217" s="157"/>
      <c r="K217" s="157">
        <f>SUM(K218:K222)</f>
        <v>0</v>
      </c>
      <c r="L217" s="157"/>
      <c r="M217" s="157">
        <f>SUM(M218:M222)</f>
        <v>0</v>
      </c>
      <c r="N217" s="157"/>
      <c r="O217" s="157">
        <f>SUM(O218:O222)</f>
        <v>0</v>
      </c>
      <c r="P217" s="157"/>
      <c r="Q217" s="157">
        <f>SUM(Q218:Q222)</f>
        <v>0</v>
      </c>
      <c r="R217" s="157"/>
      <c r="S217" s="157"/>
      <c r="T217" s="158"/>
      <c r="U217" s="152"/>
      <c r="V217" s="152">
        <f>SUM(V218:V222)</f>
        <v>2.33</v>
      </c>
      <c r="W217" s="152"/>
      <c r="AG217" t="s">
        <v>138</v>
      </c>
    </row>
    <row r="218" spans="1:60" outlineLevel="1" x14ac:dyDescent="0.2">
      <c r="A218" s="159">
        <v>76</v>
      </c>
      <c r="B218" s="160" t="s">
        <v>411</v>
      </c>
      <c r="C218" s="177" t="s">
        <v>412</v>
      </c>
      <c r="D218" s="161" t="s">
        <v>141</v>
      </c>
      <c r="E218" s="162">
        <v>1.8960000000000001</v>
      </c>
      <c r="F218" s="163"/>
      <c r="G218" s="164">
        <f>ROUND(E218*F218,2)</f>
        <v>0</v>
      </c>
      <c r="H218" s="163"/>
      <c r="I218" s="164">
        <f>ROUND(E218*H218,2)</f>
        <v>0</v>
      </c>
      <c r="J218" s="163"/>
      <c r="K218" s="164">
        <f>ROUND(E218*J218,2)</f>
        <v>0</v>
      </c>
      <c r="L218" s="164">
        <v>21</v>
      </c>
      <c r="M218" s="164">
        <f>G218*(1+L218/100)</f>
        <v>0</v>
      </c>
      <c r="N218" s="164">
        <v>2.6000000000000003E-4</v>
      </c>
      <c r="O218" s="164">
        <f>ROUND(E218*N218,2)</f>
        <v>0</v>
      </c>
      <c r="P218" s="164">
        <v>0</v>
      </c>
      <c r="Q218" s="164">
        <f>ROUND(E218*P218,2)</f>
        <v>0</v>
      </c>
      <c r="R218" s="164" t="s">
        <v>413</v>
      </c>
      <c r="S218" s="164" t="s">
        <v>143</v>
      </c>
      <c r="T218" s="165" t="s">
        <v>143</v>
      </c>
      <c r="U218" s="144">
        <v>0.27300000000000002</v>
      </c>
      <c r="V218" s="144">
        <f>ROUND(E218*U218,2)</f>
        <v>0.52</v>
      </c>
      <c r="W218" s="144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 t="s">
        <v>144</v>
      </c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</row>
    <row r="219" spans="1:60" outlineLevel="1" x14ac:dyDescent="0.2">
      <c r="A219" s="141"/>
      <c r="B219" s="142"/>
      <c r="C219" s="178" t="s">
        <v>414</v>
      </c>
      <c r="D219" s="150"/>
      <c r="E219" s="151">
        <v>1.9000000000000001</v>
      </c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 t="s">
        <v>148</v>
      </c>
      <c r="AH219" s="138">
        <v>0</v>
      </c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</row>
    <row r="220" spans="1:60" ht="22.5" outlineLevel="1" x14ac:dyDescent="0.2">
      <c r="A220" s="159">
        <v>77</v>
      </c>
      <c r="B220" s="160" t="s">
        <v>415</v>
      </c>
      <c r="C220" s="177" t="s">
        <v>416</v>
      </c>
      <c r="D220" s="161" t="s">
        <v>141</v>
      </c>
      <c r="E220" s="162">
        <v>3.2</v>
      </c>
      <c r="F220" s="163"/>
      <c r="G220" s="164">
        <f>ROUND(E220*F220,2)</f>
        <v>0</v>
      </c>
      <c r="H220" s="163"/>
      <c r="I220" s="164">
        <f>ROUND(E220*H220,2)</f>
        <v>0</v>
      </c>
      <c r="J220" s="163"/>
      <c r="K220" s="164">
        <f>ROUND(E220*J220,2)</f>
        <v>0</v>
      </c>
      <c r="L220" s="164">
        <v>21</v>
      </c>
      <c r="M220" s="164">
        <f>G220*(1+L220/100)</f>
        <v>0</v>
      </c>
      <c r="N220" s="164">
        <v>3.8000000000000002E-4</v>
      </c>
      <c r="O220" s="164">
        <f>ROUND(E220*N220,2)</f>
        <v>0</v>
      </c>
      <c r="P220" s="164">
        <v>0</v>
      </c>
      <c r="Q220" s="164">
        <f>ROUND(E220*P220,2)</f>
        <v>0</v>
      </c>
      <c r="R220" s="164" t="s">
        <v>413</v>
      </c>
      <c r="S220" s="164" t="s">
        <v>143</v>
      </c>
      <c r="T220" s="165" t="s">
        <v>143</v>
      </c>
      <c r="U220" s="144">
        <v>0.56600000000000006</v>
      </c>
      <c r="V220" s="144">
        <f>ROUND(E220*U220,2)</f>
        <v>1.81</v>
      </c>
      <c r="W220" s="144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 t="s">
        <v>144</v>
      </c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</row>
    <row r="221" spans="1:60" ht="22.5" outlineLevel="1" x14ac:dyDescent="0.2">
      <c r="A221" s="141"/>
      <c r="B221" s="142"/>
      <c r="C221" s="251" t="s">
        <v>417</v>
      </c>
      <c r="D221" s="252"/>
      <c r="E221" s="252"/>
      <c r="F221" s="252"/>
      <c r="G221" s="252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 t="s">
        <v>146</v>
      </c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73" t="str">
        <f>C221</f>
        <v>dveří vícevýplňových (profilovaných) a žaluziových nebo oken dvoudílných tříkřídlových a vícekřídlových a oken třídílných a vícedílných nebo vestavěného nábytku</v>
      </c>
      <c r="BB221" s="138"/>
      <c r="BC221" s="138"/>
      <c r="BD221" s="138"/>
      <c r="BE221" s="138"/>
      <c r="BF221" s="138"/>
      <c r="BG221" s="138"/>
      <c r="BH221" s="138"/>
    </row>
    <row r="222" spans="1:60" outlineLevel="1" x14ac:dyDescent="0.2">
      <c r="A222" s="141"/>
      <c r="B222" s="142"/>
      <c r="C222" s="178" t="s">
        <v>418</v>
      </c>
      <c r="D222" s="150"/>
      <c r="E222" s="151">
        <v>3.2</v>
      </c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 t="s">
        <v>148</v>
      </c>
      <c r="AH222" s="138">
        <v>0</v>
      </c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</row>
    <row r="223" spans="1:60" x14ac:dyDescent="0.2">
      <c r="A223" s="153" t="s">
        <v>137</v>
      </c>
      <c r="B223" s="154" t="s">
        <v>106</v>
      </c>
      <c r="C223" s="176" t="s">
        <v>107</v>
      </c>
      <c r="D223" s="155"/>
      <c r="E223" s="156"/>
      <c r="F223" s="157"/>
      <c r="G223" s="157">
        <f>SUMIF(AG224:AG229,"&lt;&gt;NOR",G224:G229)</f>
        <v>0</v>
      </c>
      <c r="H223" s="157"/>
      <c r="I223" s="157">
        <f>SUM(I224:I229)</f>
        <v>0</v>
      </c>
      <c r="J223" s="157"/>
      <c r="K223" s="157">
        <f>SUM(K224:K229)</f>
        <v>0</v>
      </c>
      <c r="L223" s="157"/>
      <c r="M223" s="157">
        <f>SUM(M224:M229)</f>
        <v>0</v>
      </c>
      <c r="N223" s="157"/>
      <c r="O223" s="157">
        <f>SUM(O224:O229)</f>
        <v>0.1</v>
      </c>
      <c r="P223" s="157"/>
      <c r="Q223" s="157">
        <f>SUM(Q224:Q229)</f>
        <v>0</v>
      </c>
      <c r="R223" s="157"/>
      <c r="S223" s="157"/>
      <c r="T223" s="158"/>
      <c r="U223" s="152"/>
      <c r="V223" s="152">
        <f>SUM(V224:V229)</f>
        <v>55.22</v>
      </c>
      <c r="W223" s="152"/>
      <c r="AG223" t="s">
        <v>138</v>
      </c>
    </row>
    <row r="224" spans="1:60" ht="33.75" outlineLevel="1" x14ac:dyDescent="0.2">
      <c r="A224" s="159">
        <v>78</v>
      </c>
      <c r="B224" s="160" t="s">
        <v>419</v>
      </c>
      <c r="C224" s="177" t="s">
        <v>420</v>
      </c>
      <c r="D224" s="161" t="s">
        <v>141</v>
      </c>
      <c r="E224" s="162">
        <v>517.7940000000001</v>
      </c>
      <c r="F224" s="163"/>
      <c r="G224" s="164">
        <f>ROUND(E224*F224,2)</f>
        <v>0</v>
      </c>
      <c r="H224" s="163"/>
      <c r="I224" s="164">
        <f>ROUND(E224*H224,2)</f>
        <v>0</v>
      </c>
      <c r="J224" s="163"/>
      <c r="K224" s="164">
        <f>ROUND(E224*J224,2)</f>
        <v>0</v>
      </c>
      <c r="L224" s="164">
        <v>21</v>
      </c>
      <c r="M224" s="164">
        <f>G224*(1+L224/100)</f>
        <v>0</v>
      </c>
      <c r="N224" s="164">
        <v>2.0000000000000001E-4</v>
      </c>
      <c r="O224" s="164">
        <f>ROUND(E224*N224,2)</f>
        <v>0.1</v>
      </c>
      <c r="P224" s="164">
        <v>0</v>
      </c>
      <c r="Q224" s="164">
        <f>ROUND(E224*P224,2)</f>
        <v>0</v>
      </c>
      <c r="R224" s="164" t="s">
        <v>421</v>
      </c>
      <c r="S224" s="164" t="s">
        <v>143</v>
      </c>
      <c r="T224" s="165" t="s">
        <v>143</v>
      </c>
      <c r="U224" s="144">
        <v>0.10665000000000001</v>
      </c>
      <c r="V224" s="144">
        <f>ROUND(E224*U224,2)</f>
        <v>55.22</v>
      </c>
      <c r="W224" s="144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 t="s">
        <v>144</v>
      </c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</row>
    <row r="225" spans="1:60" outlineLevel="1" x14ac:dyDescent="0.2">
      <c r="A225" s="141"/>
      <c r="B225" s="142"/>
      <c r="C225" s="178" t="s">
        <v>422</v>
      </c>
      <c r="D225" s="150"/>
      <c r="E225" s="151">
        <v>131.72000000000003</v>
      </c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 t="s">
        <v>148</v>
      </c>
      <c r="AH225" s="138">
        <v>0</v>
      </c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</row>
    <row r="226" spans="1:60" outlineLevel="1" x14ac:dyDescent="0.2">
      <c r="A226" s="141"/>
      <c r="B226" s="142"/>
      <c r="C226" s="178" t="s">
        <v>423</v>
      </c>
      <c r="D226" s="150"/>
      <c r="E226" s="151">
        <v>169.43</v>
      </c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 t="s">
        <v>148</v>
      </c>
      <c r="AH226" s="138">
        <v>0</v>
      </c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</row>
    <row r="227" spans="1:60" outlineLevel="1" x14ac:dyDescent="0.2">
      <c r="A227" s="141"/>
      <c r="B227" s="142"/>
      <c r="C227" s="178" t="s">
        <v>424</v>
      </c>
      <c r="D227" s="150"/>
      <c r="E227" s="151">
        <v>150.29000000000002</v>
      </c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 t="s">
        <v>148</v>
      </c>
      <c r="AH227" s="138">
        <v>0</v>
      </c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</row>
    <row r="228" spans="1:60" outlineLevel="1" x14ac:dyDescent="0.2">
      <c r="A228" s="141"/>
      <c r="B228" s="142"/>
      <c r="C228" s="178" t="s">
        <v>425</v>
      </c>
      <c r="D228" s="150"/>
      <c r="E228" s="151">
        <v>37.550000000000004</v>
      </c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 t="s">
        <v>148</v>
      </c>
      <c r="AH228" s="138">
        <v>0</v>
      </c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</row>
    <row r="229" spans="1:60" outlineLevel="1" x14ac:dyDescent="0.2">
      <c r="A229" s="141"/>
      <c r="B229" s="142"/>
      <c r="C229" s="178" t="s">
        <v>426</v>
      </c>
      <c r="D229" s="150"/>
      <c r="E229" s="151">
        <v>28.8</v>
      </c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 t="s">
        <v>148</v>
      </c>
      <c r="AH229" s="138">
        <v>0</v>
      </c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</row>
    <row r="230" spans="1:60" x14ac:dyDescent="0.2">
      <c r="A230" s="153" t="s">
        <v>137</v>
      </c>
      <c r="B230" s="154" t="s">
        <v>78</v>
      </c>
      <c r="C230" s="176" t="s">
        <v>79</v>
      </c>
      <c r="D230" s="155"/>
      <c r="E230" s="156"/>
      <c r="F230" s="157"/>
      <c r="G230" s="157">
        <f>SUMIF(AG231:AG241,"&lt;&gt;NOR",G231:G241)</f>
        <v>0</v>
      </c>
      <c r="H230" s="157"/>
      <c r="I230" s="157">
        <f>SUM(I231:I241)</f>
        <v>0</v>
      </c>
      <c r="J230" s="157"/>
      <c r="K230" s="157">
        <f>SUM(K231:K241)</f>
        <v>0</v>
      </c>
      <c r="L230" s="157"/>
      <c r="M230" s="157">
        <f>SUM(M231:M241)</f>
        <v>0</v>
      </c>
      <c r="N230" s="157"/>
      <c r="O230" s="157">
        <f>SUM(O231:O241)</f>
        <v>0.01</v>
      </c>
      <c r="P230" s="157"/>
      <c r="Q230" s="157">
        <f>SUM(Q231:Q241)</f>
        <v>0</v>
      </c>
      <c r="R230" s="157"/>
      <c r="S230" s="157"/>
      <c r="T230" s="158"/>
      <c r="U230" s="152"/>
      <c r="V230" s="152">
        <f>SUM(V231:V241)</f>
        <v>70.56</v>
      </c>
      <c r="W230" s="152"/>
      <c r="AG230" t="s">
        <v>138</v>
      </c>
    </row>
    <row r="231" spans="1:60" ht="56.25" outlineLevel="1" x14ac:dyDescent="0.2">
      <c r="A231" s="159">
        <v>79</v>
      </c>
      <c r="B231" s="160" t="s">
        <v>427</v>
      </c>
      <c r="C231" s="177" t="s">
        <v>428</v>
      </c>
      <c r="D231" s="161" t="s">
        <v>141</v>
      </c>
      <c r="E231" s="162">
        <v>174.5</v>
      </c>
      <c r="F231" s="163"/>
      <c r="G231" s="164">
        <f>ROUND(E231*F231,2)</f>
        <v>0</v>
      </c>
      <c r="H231" s="163"/>
      <c r="I231" s="164">
        <f>ROUND(E231*H231,2)</f>
        <v>0</v>
      </c>
      <c r="J231" s="163"/>
      <c r="K231" s="164">
        <f>ROUND(E231*J231,2)</f>
        <v>0</v>
      </c>
      <c r="L231" s="164">
        <v>21</v>
      </c>
      <c r="M231" s="164">
        <f>G231*(1+L231/100)</f>
        <v>0</v>
      </c>
      <c r="N231" s="164">
        <v>4.0000000000000003E-5</v>
      </c>
      <c r="O231" s="164">
        <f>ROUND(E231*N231,2)</f>
        <v>0.01</v>
      </c>
      <c r="P231" s="164">
        <v>0</v>
      </c>
      <c r="Q231" s="164">
        <f>ROUND(E231*P231,2)</f>
        <v>0</v>
      </c>
      <c r="R231" s="164" t="s">
        <v>214</v>
      </c>
      <c r="S231" s="164" t="s">
        <v>143</v>
      </c>
      <c r="T231" s="165" t="s">
        <v>143</v>
      </c>
      <c r="U231" s="144">
        <v>0.30800000000000005</v>
      </c>
      <c r="V231" s="144">
        <f>ROUND(E231*U231,2)</f>
        <v>53.75</v>
      </c>
      <c r="W231" s="144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 t="s">
        <v>144</v>
      </c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</row>
    <row r="232" spans="1:60" outlineLevel="1" x14ac:dyDescent="0.2">
      <c r="A232" s="141"/>
      <c r="B232" s="142"/>
      <c r="C232" s="178" t="s">
        <v>429</v>
      </c>
      <c r="D232" s="150"/>
      <c r="E232" s="151">
        <v>45.5</v>
      </c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 t="s">
        <v>148</v>
      </c>
      <c r="AH232" s="138">
        <v>0</v>
      </c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</row>
    <row r="233" spans="1:60" outlineLevel="1" x14ac:dyDescent="0.2">
      <c r="A233" s="141"/>
      <c r="B233" s="142"/>
      <c r="C233" s="178" t="s">
        <v>430</v>
      </c>
      <c r="D233" s="150"/>
      <c r="E233" s="151">
        <v>63.5</v>
      </c>
      <c r="F233" s="144"/>
      <c r="G233" s="144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 t="s">
        <v>148</v>
      </c>
      <c r="AH233" s="138">
        <v>0</v>
      </c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</row>
    <row r="234" spans="1:60" outlineLevel="1" x14ac:dyDescent="0.2">
      <c r="A234" s="141"/>
      <c r="B234" s="142"/>
      <c r="C234" s="178" t="s">
        <v>431</v>
      </c>
      <c r="D234" s="150"/>
      <c r="E234" s="151">
        <v>53.6</v>
      </c>
      <c r="F234" s="144"/>
      <c r="G234" s="144"/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 t="s">
        <v>148</v>
      </c>
      <c r="AH234" s="138">
        <v>0</v>
      </c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</row>
    <row r="235" spans="1:60" outlineLevel="1" x14ac:dyDescent="0.2">
      <c r="A235" s="141"/>
      <c r="B235" s="142"/>
      <c r="C235" s="178" t="s">
        <v>432</v>
      </c>
      <c r="D235" s="150"/>
      <c r="E235" s="151">
        <v>7.3000000000000007</v>
      </c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 t="s">
        <v>148</v>
      </c>
      <c r="AH235" s="138">
        <v>0</v>
      </c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</row>
    <row r="236" spans="1:60" outlineLevel="1" x14ac:dyDescent="0.2">
      <c r="A236" s="141"/>
      <c r="B236" s="142"/>
      <c r="C236" s="178" t="s">
        <v>433</v>
      </c>
      <c r="D236" s="150"/>
      <c r="E236" s="151">
        <v>4.6000000000000005</v>
      </c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 t="s">
        <v>148</v>
      </c>
      <c r="AH236" s="138">
        <v>0</v>
      </c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</row>
    <row r="237" spans="1:60" outlineLevel="1" x14ac:dyDescent="0.2">
      <c r="A237" s="159">
        <v>80</v>
      </c>
      <c r="B237" s="160" t="s">
        <v>434</v>
      </c>
      <c r="C237" s="177" t="s">
        <v>435</v>
      </c>
      <c r="D237" s="161" t="s">
        <v>141</v>
      </c>
      <c r="E237" s="162">
        <v>54.2</v>
      </c>
      <c r="F237" s="163"/>
      <c r="G237" s="164">
        <f>ROUND(E237*F237,2)</f>
        <v>0</v>
      </c>
      <c r="H237" s="163"/>
      <c r="I237" s="164">
        <f>ROUND(E237*H237,2)</f>
        <v>0</v>
      </c>
      <c r="J237" s="163"/>
      <c r="K237" s="164">
        <f>ROUND(E237*J237,2)</f>
        <v>0</v>
      </c>
      <c r="L237" s="164">
        <v>21</v>
      </c>
      <c r="M237" s="164">
        <f>G237*(1+L237/100)</f>
        <v>0</v>
      </c>
      <c r="N237" s="164">
        <v>0</v>
      </c>
      <c r="O237" s="164">
        <f>ROUND(E237*N237,2)</f>
        <v>0</v>
      </c>
      <c r="P237" s="164">
        <v>0</v>
      </c>
      <c r="Q237" s="164">
        <f>ROUND(E237*P237,2)</f>
        <v>0</v>
      </c>
      <c r="R237" s="164" t="s">
        <v>230</v>
      </c>
      <c r="S237" s="164" t="s">
        <v>143</v>
      </c>
      <c r="T237" s="165" t="s">
        <v>143</v>
      </c>
      <c r="U237" s="144">
        <v>1.5000000000000001E-2</v>
      </c>
      <c r="V237" s="144">
        <f>ROUND(E237*U237,2)</f>
        <v>0.81</v>
      </c>
      <c r="W237" s="144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 t="s">
        <v>144</v>
      </c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</row>
    <row r="238" spans="1:60" outlineLevel="1" x14ac:dyDescent="0.2">
      <c r="A238" s="141"/>
      <c r="B238" s="142"/>
      <c r="C238" s="178" t="s">
        <v>436</v>
      </c>
      <c r="D238" s="150"/>
      <c r="E238" s="151">
        <v>54.2</v>
      </c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 t="s">
        <v>148</v>
      </c>
      <c r="AH238" s="138">
        <v>0</v>
      </c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</row>
    <row r="239" spans="1:60" outlineLevel="1" x14ac:dyDescent="0.2">
      <c r="A239" s="159">
        <v>81</v>
      </c>
      <c r="B239" s="160" t="s">
        <v>437</v>
      </c>
      <c r="C239" s="177" t="s">
        <v>438</v>
      </c>
      <c r="D239" s="161" t="s">
        <v>296</v>
      </c>
      <c r="E239" s="162">
        <v>16</v>
      </c>
      <c r="F239" s="163"/>
      <c r="G239" s="164">
        <f>ROUND(E239*F239,2)</f>
        <v>0</v>
      </c>
      <c r="H239" s="163"/>
      <c r="I239" s="164">
        <f>ROUND(E239*H239,2)</f>
        <v>0</v>
      </c>
      <c r="J239" s="163"/>
      <c r="K239" s="164">
        <f>ROUND(E239*J239,2)</f>
        <v>0</v>
      </c>
      <c r="L239" s="164">
        <v>21</v>
      </c>
      <c r="M239" s="164">
        <f>G239*(1+L239/100)</f>
        <v>0</v>
      </c>
      <c r="N239" s="164">
        <v>0</v>
      </c>
      <c r="O239" s="164">
        <f>ROUND(E239*N239,2)</f>
        <v>0</v>
      </c>
      <c r="P239" s="164">
        <v>0</v>
      </c>
      <c r="Q239" s="164">
        <f>ROUND(E239*P239,2)</f>
        <v>0</v>
      </c>
      <c r="R239" s="164" t="s">
        <v>297</v>
      </c>
      <c r="S239" s="164" t="s">
        <v>143</v>
      </c>
      <c r="T239" s="165" t="s">
        <v>143</v>
      </c>
      <c r="U239" s="144">
        <v>1</v>
      </c>
      <c r="V239" s="144">
        <f>ROUND(E239*U239,2)</f>
        <v>16</v>
      </c>
      <c r="W239" s="144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 t="s">
        <v>298</v>
      </c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</row>
    <row r="240" spans="1:60" outlineLevel="1" x14ac:dyDescent="0.2">
      <c r="A240" s="141"/>
      <c r="B240" s="142"/>
      <c r="C240" s="178" t="s">
        <v>439</v>
      </c>
      <c r="D240" s="150"/>
      <c r="E240" s="151">
        <v>10</v>
      </c>
      <c r="F240" s="144"/>
      <c r="G240" s="1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 t="s">
        <v>148</v>
      </c>
      <c r="AH240" s="138">
        <v>0</v>
      </c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  <c r="BE240" s="138"/>
      <c r="BF240" s="138"/>
      <c r="BG240" s="138"/>
      <c r="BH240" s="138"/>
    </row>
    <row r="241" spans="1:60" outlineLevel="1" x14ac:dyDescent="0.2">
      <c r="A241" s="141"/>
      <c r="B241" s="142"/>
      <c r="C241" s="178" t="s">
        <v>440</v>
      </c>
      <c r="D241" s="150"/>
      <c r="E241" s="151">
        <v>6</v>
      </c>
      <c r="F241" s="144"/>
      <c r="G241" s="144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 t="s">
        <v>148</v>
      </c>
      <c r="AH241" s="138">
        <v>0</v>
      </c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</row>
    <row r="242" spans="1:60" x14ac:dyDescent="0.2">
      <c r="A242" s="153" t="s">
        <v>137</v>
      </c>
      <c r="B242" s="154" t="s">
        <v>80</v>
      </c>
      <c r="C242" s="176" t="s">
        <v>81</v>
      </c>
      <c r="D242" s="155"/>
      <c r="E242" s="156"/>
      <c r="F242" s="157"/>
      <c r="G242" s="157">
        <f>SUMIF(AG243:AG250,"&lt;&gt;NOR",G243:G250)</f>
        <v>0</v>
      </c>
      <c r="H242" s="157"/>
      <c r="I242" s="157">
        <f>SUM(I243:I250)</f>
        <v>0</v>
      </c>
      <c r="J242" s="157"/>
      <c r="K242" s="157">
        <f>SUM(K243:K250)</f>
        <v>0</v>
      </c>
      <c r="L242" s="157"/>
      <c r="M242" s="157">
        <f>SUM(M243:M250)</f>
        <v>0</v>
      </c>
      <c r="N242" s="157"/>
      <c r="O242" s="157">
        <f>SUM(O243:O250)</f>
        <v>0.01</v>
      </c>
      <c r="P242" s="157"/>
      <c r="Q242" s="157">
        <f>SUM(Q243:Q250)</f>
        <v>6.47</v>
      </c>
      <c r="R242" s="157"/>
      <c r="S242" s="157"/>
      <c r="T242" s="158"/>
      <c r="U242" s="152"/>
      <c r="V242" s="152">
        <f>SUM(V243:V250)</f>
        <v>21.34</v>
      </c>
      <c r="W242" s="152"/>
      <c r="AG242" t="s">
        <v>138</v>
      </c>
    </row>
    <row r="243" spans="1:60" ht="22.5" outlineLevel="1" x14ac:dyDescent="0.2">
      <c r="A243" s="159">
        <v>82</v>
      </c>
      <c r="B243" s="160" t="s">
        <v>441</v>
      </c>
      <c r="C243" s="177" t="s">
        <v>442</v>
      </c>
      <c r="D243" s="161" t="s">
        <v>151</v>
      </c>
      <c r="E243" s="162">
        <v>2.3490000000000002</v>
      </c>
      <c r="F243" s="163"/>
      <c r="G243" s="164">
        <f>ROUND(E243*F243,2)</f>
        <v>0</v>
      </c>
      <c r="H243" s="163"/>
      <c r="I243" s="164">
        <f>ROUND(E243*H243,2)</f>
        <v>0</v>
      </c>
      <c r="J243" s="163"/>
      <c r="K243" s="164">
        <f>ROUND(E243*J243,2)</f>
        <v>0</v>
      </c>
      <c r="L243" s="164">
        <v>21</v>
      </c>
      <c r="M243" s="164">
        <f>G243*(1+L243/100)</f>
        <v>0</v>
      </c>
      <c r="N243" s="164">
        <v>0</v>
      </c>
      <c r="O243" s="164">
        <f>ROUND(E243*N243,2)</f>
        <v>0</v>
      </c>
      <c r="P243" s="164">
        <v>2.2000000000000002</v>
      </c>
      <c r="Q243" s="164">
        <f>ROUND(E243*P243,2)</f>
        <v>5.17</v>
      </c>
      <c r="R243" s="164" t="s">
        <v>443</v>
      </c>
      <c r="S243" s="164" t="s">
        <v>143</v>
      </c>
      <c r="T243" s="165" t="s">
        <v>143</v>
      </c>
      <c r="U243" s="144">
        <v>5.8670000000000009</v>
      </c>
      <c r="V243" s="144">
        <f>ROUND(E243*U243,2)</f>
        <v>13.78</v>
      </c>
      <c r="W243" s="144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 t="s">
        <v>144</v>
      </c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  <c r="BE243" s="138"/>
      <c r="BF243" s="138"/>
      <c r="BG243" s="138"/>
      <c r="BH243" s="138"/>
    </row>
    <row r="244" spans="1:60" outlineLevel="1" x14ac:dyDescent="0.2">
      <c r="A244" s="141"/>
      <c r="B244" s="142"/>
      <c r="C244" s="178" t="s">
        <v>444</v>
      </c>
      <c r="D244" s="150"/>
      <c r="E244" s="151">
        <v>2.35</v>
      </c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 t="s">
        <v>148</v>
      </c>
      <c r="AH244" s="138">
        <v>0</v>
      </c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</row>
    <row r="245" spans="1:60" outlineLevel="1" x14ac:dyDescent="0.2">
      <c r="A245" s="159">
        <v>83</v>
      </c>
      <c r="B245" s="160" t="s">
        <v>445</v>
      </c>
      <c r="C245" s="177" t="s">
        <v>446</v>
      </c>
      <c r="D245" s="161" t="s">
        <v>141</v>
      </c>
      <c r="E245" s="162">
        <v>15.66</v>
      </c>
      <c r="F245" s="163"/>
      <c r="G245" s="164">
        <f>ROUND(E245*F245,2)</f>
        <v>0</v>
      </c>
      <c r="H245" s="163"/>
      <c r="I245" s="164">
        <f>ROUND(E245*H245,2)</f>
        <v>0</v>
      </c>
      <c r="J245" s="163"/>
      <c r="K245" s="164">
        <f>ROUND(E245*J245,2)</f>
        <v>0</v>
      </c>
      <c r="L245" s="164">
        <v>21</v>
      </c>
      <c r="M245" s="164">
        <f>G245*(1+L245/100)</f>
        <v>0</v>
      </c>
      <c r="N245" s="164">
        <v>0</v>
      </c>
      <c r="O245" s="164">
        <f>ROUND(E245*N245,2)</f>
        <v>0</v>
      </c>
      <c r="P245" s="164">
        <v>7.0000000000000007E-2</v>
      </c>
      <c r="Q245" s="164">
        <f>ROUND(E245*P245,2)</f>
        <v>1.1000000000000001</v>
      </c>
      <c r="R245" s="164" t="s">
        <v>443</v>
      </c>
      <c r="S245" s="164" t="s">
        <v>143</v>
      </c>
      <c r="T245" s="165" t="s">
        <v>143</v>
      </c>
      <c r="U245" s="144">
        <v>0.38</v>
      </c>
      <c r="V245" s="144">
        <f>ROUND(E245*U245,2)</f>
        <v>5.95</v>
      </c>
      <c r="W245" s="144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 t="s">
        <v>144</v>
      </c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</row>
    <row r="246" spans="1:60" outlineLevel="1" x14ac:dyDescent="0.2">
      <c r="A246" s="141"/>
      <c r="B246" s="142"/>
      <c r="C246" s="251" t="s">
        <v>447</v>
      </c>
      <c r="D246" s="252"/>
      <c r="E246" s="252"/>
      <c r="F246" s="252"/>
      <c r="G246" s="252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 t="s">
        <v>146</v>
      </c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</row>
    <row r="247" spans="1:60" outlineLevel="1" x14ac:dyDescent="0.2">
      <c r="A247" s="141"/>
      <c r="B247" s="142"/>
      <c r="C247" s="178" t="s">
        <v>448</v>
      </c>
      <c r="D247" s="150"/>
      <c r="E247" s="151">
        <v>15.66</v>
      </c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 t="s">
        <v>148</v>
      </c>
      <c r="AH247" s="138">
        <v>0</v>
      </c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</row>
    <row r="248" spans="1:60" outlineLevel="1" x14ac:dyDescent="0.2">
      <c r="A248" s="159">
        <v>84</v>
      </c>
      <c r="B248" s="160" t="s">
        <v>449</v>
      </c>
      <c r="C248" s="177" t="s">
        <v>450</v>
      </c>
      <c r="D248" s="161" t="s">
        <v>229</v>
      </c>
      <c r="E248" s="162">
        <v>15</v>
      </c>
      <c r="F248" s="163"/>
      <c r="G248" s="164">
        <f>ROUND(E248*F248,2)</f>
        <v>0</v>
      </c>
      <c r="H248" s="163"/>
      <c r="I248" s="164">
        <f>ROUND(E248*H248,2)</f>
        <v>0</v>
      </c>
      <c r="J248" s="163"/>
      <c r="K248" s="164">
        <f>ROUND(E248*J248,2)</f>
        <v>0</v>
      </c>
      <c r="L248" s="164">
        <v>21</v>
      </c>
      <c r="M248" s="164">
        <f>G248*(1+L248/100)</f>
        <v>0</v>
      </c>
      <c r="N248" s="164">
        <v>3.8000000000000002E-4</v>
      </c>
      <c r="O248" s="164">
        <f>ROUND(E248*N248,2)</f>
        <v>0.01</v>
      </c>
      <c r="P248" s="164">
        <v>1.3000000000000001E-2</v>
      </c>
      <c r="Q248" s="164">
        <f>ROUND(E248*P248,2)</f>
        <v>0.2</v>
      </c>
      <c r="R248" s="164" t="s">
        <v>443</v>
      </c>
      <c r="S248" s="164" t="s">
        <v>143</v>
      </c>
      <c r="T248" s="165" t="s">
        <v>143</v>
      </c>
      <c r="U248" s="144">
        <v>0.10700000000000001</v>
      </c>
      <c r="V248" s="144">
        <f>ROUND(E248*U248,2)</f>
        <v>1.61</v>
      </c>
      <c r="W248" s="144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 t="s">
        <v>144</v>
      </c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38"/>
      <c r="BB248" s="138"/>
      <c r="BC248" s="138"/>
      <c r="BD248" s="138"/>
      <c r="BE248" s="138"/>
      <c r="BF248" s="138"/>
      <c r="BG248" s="138"/>
      <c r="BH248" s="138"/>
    </row>
    <row r="249" spans="1:60" outlineLevel="1" x14ac:dyDescent="0.2">
      <c r="A249" s="141"/>
      <c r="B249" s="142"/>
      <c r="C249" s="251" t="s">
        <v>451</v>
      </c>
      <c r="D249" s="252"/>
      <c r="E249" s="252"/>
      <c r="F249" s="252"/>
      <c r="G249" s="252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 t="s">
        <v>146</v>
      </c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  <c r="BA249" s="138"/>
      <c r="BB249" s="138"/>
      <c r="BC249" s="138"/>
      <c r="BD249" s="138"/>
      <c r="BE249" s="138"/>
      <c r="BF249" s="138"/>
      <c r="BG249" s="138"/>
      <c r="BH249" s="138"/>
    </row>
    <row r="250" spans="1:60" outlineLevel="1" x14ac:dyDescent="0.2">
      <c r="A250" s="141"/>
      <c r="B250" s="142"/>
      <c r="C250" s="178" t="s">
        <v>452</v>
      </c>
      <c r="D250" s="150"/>
      <c r="E250" s="151">
        <v>15</v>
      </c>
      <c r="F250" s="144"/>
      <c r="G250" s="144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 t="s">
        <v>148</v>
      </c>
      <c r="AH250" s="138">
        <v>0</v>
      </c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</row>
    <row r="251" spans="1:60" x14ac:dyDescent="0.2">
      <c r="A251" s="153" t="s">
        <v>137</v>
      </c>
      <c r="B251" s="154" t="s">
        <v>82</v>
      </c>
      <c r="C251" s="176" t="s">
        <v>83</v>
      </c>
      <c r="D251" s="155"/>
      <c r="E251" s="156"/>
      <c r="F251" s="157"/>
      <c r="G251" s="157">
        <f>SUMIF(AG252:AG281,"&lt;&gt;NOR",G252:G281)</f>
        <v>0</v>
      </c>
      <c r="H251" s="157"/>
      <c r="I251" s="157">
        <f>SUM(I252:I281)</f>
        <v>0</v>
      </c>
      <c r="J251" s="157"/>
      <c r="K251" s="157">
        <f>SUM(K252:K281)</f>
        <v>0</v>
      </c>
      <c r="L251" s="157"/>
      <c r="M251" s="157">
        <f>SUM(M252:M281)</f>
        <v>0</v>
      </c>
      <c r="N251" s="157"/>
      <c r="O251" s="157">
        <f>SUM(O252:O281)</f>
        <v>0</v>
      </c>
      <c r="P251" s="157"/>
      <c r="Q251" s="157">
        <f>SUM(Q252:Q281)</f>
        <v>4.49</v>
      </c>
      <c r="R251" s="157"/>
      <c r="S251" s="157"/>
      <c r="T251" s="158"/>
      <c r="U251" s="152"/>
      <c r="V251" s="152">
        <f>SUM(V252:V281)</f>
        <v>126.11999999999999</v>
      </c>
      <c r="W251" s="152"/>
      <c r="AG251" t="s">
        <v>138</v>
      </c>
    </row>
    <row r="252" spans="1:60" outlineLevel="1" x14ac:dyDescent="0.2">
      <c r="A252" s="159">
        <v>85</v>
      </c>
      <c r="B252" s="160" t="s">
        <v>453</v>
      </c>
      <c r="C252" s="177" t="s">
        <v>454</v>
      </c>
      <c r="D252" s="161" t="s">
        <v>229</v>
      </c>
      <c r="E252" s="162">
        <v>1</v>
      </c>
      <c r="F252" s="163"/>
      <c r="G252" s="164">
        <f>ROUND(E252*F252,2)</f>
        <v>0</v>
      </c>
      <c r="H252" s="163"/>
      <c r="I252" s="164">
        <f>ROUND(E252*H252,2)</f>
        <v>0</v>
      </c>
      <c r="J252" s="163"/>
      <c r="K252" s="164">
        <f>ROUND(E252*J252,2)</f>
        <v>0</v>
      </c>
      <c r="L252" s="164">
        <v>21</v>
      </c>
      <c r="M252" s="164">
        <f>G252*(1+L252/100)</f>
        <v>0</v>
      </c>
      <c r="N252" s="164">
        <v>0</v>
      </c>
      <c r="O252" s="164">
        <f>ROUND(E252*N252,2)</f>
        <v>0</v>
      </c>
      <c r="P252" s="164">
        <v>8.8000000000000003E-4</v>
      </c>
      <c r="Q252" s="164">
        <f>ROUND(E252*P252,2)</f>
        <v>0</v>
      </c>
      <c r="R252" s="164" t="s">
        <v>443</v>
      </c>
      <c r="S252" s="164" t="s">
        <v>143</v>
      </c>
      <c r="T252" s="165" t="s">
        <v>143</v>
      </c>
      <c r="U252" s="144">
        <v>2.25</v>
      </c>
      <c r="V252" s="144">
        <f>ROUND(E252*U252,2)</f>
        <v>2.25</v>
      </c>
      <c r="W252" s="144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 t="s">
        <v>144</v>
      </c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</row>
    <row r="253" spans="1:60" outlineLevel="1" x14ac:dyDescent="0.2">
      <c r="A253" s="141"/>
      <c r="B253" s="142"/>
      <c r="C253" s="178" t="s">
        <v>455</v>
      </c>
      <c r="D253" s="150"/>
      <c r="E253" s="151">
        <v>1</v>
      </c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 t="s">
        <v>148</v>
      </c>
      <c r="AH253" s="138">
        <v>0</v>
      </c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</row>
    <row r="254" spans="1:60" outlineLevel="1" x14ac:dyDescent="0.2">
      <c r="A254" s="159">
        <v>86</v>
      </c>
      <c r="B254" s="160" t="s">
        <v>456</v>
      </c>
      <c r="C254" s="177" t="s">
        <v>457</v>
      </c>
      <c r="D254" s="161" t="s">
        <v>229</v>
      </c>
      <c r="E254" s="162">
        <v>0.30000000000000004</v>
      </c>
      <c r="F254" s="163"/>
      <c r="G254" s="164">
        <f>ROUND(E254*F254,2)</f>
        <v>0</v>
      </c>
      <c r="H254" s="163"/>
      <c r="I254" s="164">
        <f>ROUND(E254*H254,2)</f>
        <v>0</v>
      </c>
      <c r="J254" s="163"/>
      <c r="K254" s="164">
        <f>ROUND(E254*J254,2)</f>
        <v>0</v>
      </c>
      <c r="L254" s="164">
        <v>21</v>
      </c>
      <c r="M254" s="164">
        <f>G254*(1+L254/100)</f>
        <v>0</v>
      </c>
      <c r="N254" s="164">
        <v>0</v>
      </c>
      <c r="O254" s="164">
        <f>ROUND(E254*N254,2)</f>
        <v>0</v>
      </c>
      <c r="P254" s="164">
        <v>3.1400000000000004E-3</v>
      </c>
      <c r="Q254" s="164">
        <f>ROUND(E254*P254,2)</f>
        <v>0</v>
      </c>
      <c r="R254" s="164" t="s">
        <v>443</v>
      </c>
      <c r="S254" s="164" t="s">
        <v>143</v>
      </c>
      <c r="T254" s="165" t="s">
        <v>143</v>
      </c>
      <c r="U254" s="144">
        <v>2.5</v>
      </c>
      <c r="V254" s="144">
        <f>ROUND(E254*U254,2)</f>
        <v>0.75</v>
      </c>
      <c r="W254" s="144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 t="s">
        <v>144</v>
      </c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</row>
    <row r="255" spans="1:60" outlineLevel="1" x14ac:dyDescent="0.2">
      <c r="A255" s="141"/>
      <c r="B255" s="142"/>
      <c r="C255" s="178" t="s">
        <v>458</v>
      </c>
      <c r="D255" s="150"/>
      <c r="E255" s="151">
        <v>0.30000000000000004</v>
      </c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 t="s">
        <v>148</v>
      </c>
      <c r="AH255" s="138">
        <v>0</v>
      </c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</row>
    <row r="256" spans="1:60" outlineLevel="1" x14ac:dyDescent="0.2">
      <c r="A256" s="159">
        <v>87</v>
      </c>
      <c r="B256" s="160" t="s">
        <v>459</v>
      </c>
      <c r="C256" s="177" t="s">
        <v>460</v>
      </c>
      <c r="D256" s="161" t="s">
        <v>229</v>
      </c>
      <c r="E256" s="162">
        <v>52.2</v>
      </c>
      <c r="F256" s="163"/>
      <c r="G256" s="164">
        <f>ROUND(E256*F256,2)</f>
        <v>0</v>
      </c>
      <c r="H256" s="163"/>
      <c r="I256" s="164">
        <f>ROUND(E256*H256,2)</f>
        <v>0</v>
      </c>
      <c r="J256" s="163"/>
      <c r="K256" s="164">
        <f>ROUND(E256*J256,2)</f>
        <v>0</v>
      </c>
      <c r="L256" s="164">
        <v>21</v>
      </c>
      <c r="M256" s="164">
        <f>G256*(1+L256/100)</f>
        <v>0</v>
      </c>
      <c r="N256" s="164">
        <v>0</v>
      </c>
      <c r="O256" s="164">
        <f>ROUND(E256*N256,2)</f>
        <v>0</v>
      </c>
      <c r="P256" s="164">
        <v>4.6000000000000001E-4</v>
      </c>
      <c r="Q256" s="164">
        <f>ROUND(E256*P256,2)</f>
        <v>0.02</v>
      </c>
      <c r="R256" s="164" t="s">
        <v>443</v>
      </c>
      <c r="S256" s="164" t="s">
        <v>143</v>
      </c>
      <c r="T256" s="165" t="s">
        <v>143</v>
      </c>
      <c r="U256" s="144">
        <v>1.35</v>
      </c>
      <c r="V256" s="144">
        <f>ROUND(E256*U256,2)</f>
        <v>70.47</v>
      </c>
      <c r="W256" s="144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 t="s">
        <v>144</v>
      </c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</row>
    <row r="257" spans="1:60" outlineLevel="1" x14ac:dyDescent="0.2">
      <c r="A257" s="141"/>
      <c r="B257" s="142"/>
      <c r="C257" s="178" t="s">
        <v>461</v>
      </c>
      <c r="D257" s="150"/>
      <c r="E257" s="151">
        <v>52.2</v>
      </c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38" t="s">
        <v>148</v>
      </c>
      <c r="AH257" s="138">
        <v>0</v>
      </c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  <c r="BA257" s="138"/>
      <c r="BB257" s="138"/>
      <c r="BC257" s="138"/>
      <c r="BD257" s="138"/>
      <c r="BE257" s="138"/>
      <c r="BF257" s="138"/>
      <c r="BG257" s="138"/>
      <c r="BH257" s="138"/>
    </row>
    <row r="258" spans="1:60" ht="22.5" outlineLevel="1" x14ac:dyDescent="0.2">
      <c r="A258" s="159">
        <v>88</v>
      </c>
      <c r="B258" s="160" t="s">
        <v>462</v>
      </c>
      <c r="C258" s="177" t="s">
        <v>463</v>
      </c>
      <c r="D258" s="161" t="s">
        <v>260</v>
      </c>
      <c r="E258" s="162">
        <v>3</v>
      </c>
      <c r="F258" s="163"/>
      <c r="G258" s="164">
        <f>ROUND(E258*F258,2)</f>
        <v>0</v>
      </c>
      <c r="H258" s="163"/>
      <c r="I258" s="164">
        <f>ROUND(E258*H258,2)</f>
        <v>0</v>
      </c>
      <c r="J258" s="163"/>
      <c r="K258" s="164">
        <f>ROUND(E258*J258,2)</f>
        <v>0</v>
      </c>
      <c r="L258" s="164">
        <v>21</v>
      </c>
      <c r="M258" s="164">
        <f>G258*(1+L258/100)</f>
        <v>0</v>
      </c>
      <c r="N258" s="164">
        <v>1.33E-3</v>
      </c>
      <c r="O258" s="164">
        <f>ROUND(E258*N258,2)</f>
        <v>0</v>
      </c>
      <c r="P258" s="164">
        <v>0.28000000000000003</v>
      </c>
      <c r="Q258" s="164">
        <f>ROUND(E258*P258,2)</f>
        <v>0.84</v>
      </c>
      <c r="R258" s="164" t="s">
        <v>443</v>
      </c>
      <c r="S258" s="164" t="s">
        <v>143</v>
      </c>
      <c r="T258" s="165" t="s">
        <v>143</v>
      </c>
      <c r="U258" s="144">
        <v>5.75</v>
      </c>
      <c r="V258" s="144">
        <f>ROUND(E258*U258,2)</f>
        <v>17.25</v>
      </c>
      <c r="W258" s="144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 t="s">
        <v>144</v>
      </c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</row>
    <row r="259" spans="1:60" outlineLevel="1" x14ac:dyDescent="0.2">
      <c r="A259" s="141"/>
      <c r="B259" s="142"/>
      <c r="C259" s="251" t="s">
        <v>464</v>
      </c>
      <c r="D259" s="252"/>
      <c r="E259" s="252"/>
      <c r="F259" s="252"/>
      <c r="G259" s="252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 t="s">
        <v>146</v>
      </c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</row>
    <row r="260" spans="1:60" outlineLevel="1" x14ac:dyDescent="0.2">
      <c r="A260" s="141"/>
      <c r="B260" s="142"/>
      <c r="C260" s="178" t="s">
        <v>465</v>
      </c>
      <c r="D260" s="150"/>
      <c r="E260" s="151">
        <v>3</v>
      </c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 t="s">
        <v>148</v>
      </c>
      <c r="AH260" s="138">
        <v>0</v>
      </c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</row>
    <row r="261" spans="1:60" ht="22.5" outlineLevel="1" x14ac:dyDescent="0.2">
      <c r="A261" s="159">
        <v>89</v>
      </c>
      <c r="B261" s="160" t="s">
        <v>466</v>
      </c>
      <c r="C261" s="177" t="s">
        <v>467</v>
      </c>
      <c r="D261" s="161" t="s">
        <v>260</v>
      </c>
      <c r="E261" s="162">
        <v>1</v>
      </c>
      <c r="F261" s="163"/>
      <c r="G261" s="164">
        <f>ROUND(E261*F261,2)</f>
        <v>0</v>
      </c>
      <c r="H261" s="163"/>
      <c r="I261" s="164">
        <f>ROUND(E261*H261,2)</f>
        <v>0</v>
      </c>
      <c r="J261" s="163"/>
      <c r="K261" s="164">
        <f>ROUND(E261*J261,2)</f>
        <v>0</v>
      </c>
      <c r="L261" s="164">
        <v>21</v>
      </c>
      <c r="M261" s="164">
        <f>G261*(1+L261/100)</f>
        <v>0</v>
      </c>
      <c r="N261" s="164">
        <v>1.33E-3</v>
      </c>
      <c r="O261" s="164">
        <f>ROUND(E261*N261,2)</f>
        <v>0</v>
      </c>
      <c r="P261" s="164">
        <v>0.58200000000000007</v>
      </c>
      <c r="Q261" s="164">
        <f>ROUND(E261*P261,2)</f>
        <v>0.57999999999999996</v>
      </c>
      <c r="R261" s="164" t="s">
        <v>443</v>
      </c>
      <c r="S261" s="164" t="s">
        <v>143</v>
      </c>
      <c r="T261" s="165" t="s">
        <v>143</v>
      </c>
      <c r="U261" s="144">
        <v>14.272</v>
      </c>
      <c r="V261" s="144">
        <f>ROUND(E261*U261,2)</f>
        <v>14.27</v>
      </c>
      <c r="W261" s="144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 t="s">
        <v>144</v>
      </c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</row>
    <row r="262" spans="1:60" outlineLevel="1" x14ac:dyDescent="0.2">
      <c r="A262" s="141"/>
      <c r="B262" s="142"/>
      <c r="C262" s="251" t="s">
        <v>464</v>
      </c>
      <c r="D262" s="252"/>
      <c r="E262" s="252"/>
      <c r="F262" s="252"/>
      <c r="G262" s="252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 t="s">
        <v>146</v>
      </c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  <c r="BA262" s="138"/>
      <c r="BB262" s="138"/>
      <c r="BC262" s="138"/>
      <c r="BD262" s="138"/>
      <c r="BE262" s="138"/>
      <c r="BF262" s="138"/>
      <c r="BG262" s="138"/>
      <c r="BH262" s="138"/>
    </row>
    <row r="263" spans="1:60" outlineLevel="1" x14ac:dyDescent="0.2">
      <c r="A263" s="141"/>
      <c r="B263" s="142"/>
      <c r="C263" s="178" t="s">
        <v>468</v>
      </c>
      <c r="D263" s="150"/>
      <c r="E263" s="151">
        <v>1</v>
      </c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 t="s">
        <v>148</v>
      </c>
      <c r="AH263" s="138">
        <v>0</v>
      </c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  <c r="BA263" s="138"/>
      <c r="BB263" s="138"/>
      <c r="BC263" s="138"/>
      <c r="BD263" s="138"/>
      <c r="BE263" s="138"/>
      <c r="BF263" s="138"/>
      <c r="BG263" s="138"/>
      <c r="BH263" s="138"/>
    </row>
    <row r="264" spans="1:60" ht="22.5" outlineLevel="1" x14ac:dyDescent="0.2">
      <c r="A264" s="159">
        <v>90</v>
      </c>
      <c r="B264" s="160" t="s">
        <v>469</v>
      </c>
      <c r="C264" s="177" t="s">
        <v>470</v>
      </c>
      <c r="D264" s="161" t="s">
        <v>229</v>
      </c>
      <c r="E264" s="162">
        <v>9.6000000000000014</v>
      </c>
      <c r="F264" s="163"/>
      <c r="G264" s="164">
        <f>ROUND(E264*F264,2)</f>
        <v>0</v>
      </c>
      <c r="H264" s="163"/>
      <c r="I264" s="164">
        <f>ROUND(E264*H264,2)</f>
        <v>0</v>
      </c>
      <c r="J264" s="163"/>
      <c r="K264" s="164">
        <f>ROUND(E264*J264,2)</f>
        <v>0</v>
      </c>
      <c r="L264" s="164">
        <v>21</v>
      </c>
      <c r="M264" s="164">
        <f>G264*(1+L264/100)</f>
        <v>0</v>
      </c>
      <c r="N264" s="164">
        <v>4.9000000000000009E-4</v>
      </c>
      <c r="O264" s="164">
        <f>ROUND(E264*N264,2)</f>
        <v>0</v>
      </c>
      <c r="P264" s="164">
        <v>1.8000000000000002E-2</v>
      </c>
      <c r="Q264" s="164">
        <f>ROUND(E264*P264,2)</f>
        <v>0.17</v>
      </c>
      <c r="R264" s="164" t="s">
        <v>443</v>
      </c>
      <c r="S264" s="164" t="s">
        <v>143</v>
      </c>
      <c r="T264" s="165" t="s">
        <v>143</v>
      </c>
      <c r="U264" s="144">
        <v>0.34200000000000003</v>
      </c>
      <c r="V264" s="144">
        <f>ROUND(E264*U264,2)</f>
        <v>3.28</v>
      </c>
      <c r="W264" s="144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 t="s">
        <v>144</v>
      </c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  <c r="BA264" s="138"/>
      <c r="BB264" s="138"/>
      <c r="BC264" s="138"/>
      <c r="BD264" s="138"/>
      <c r="BE264" s="138"/>
      <c r="BF264" s="138"/>
      <c r="BG264" s="138"/>
      <c r="BH264" s="138"/>
    </row>
    <row r="265" spans="1:60" outlineLevel="1" x14ac:dyDescent="0.2">
      <c r="A265" s="141"/>
      <c r="B265" s="142"/>
      <c r="C265" s="178" t="s">
        <v>232</v>
      </c>
      <c r="D265" s="150"/>
      <c r="E265" s="151">
        <v>9.6000000000000014</v>
      </c>
      <c r="F265" s="144"/>
      <c r="G265" s="144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 t="s">
        <v>148</v>
      </c>
      <c r="AH265" s="138">
        <v>0</v>
      </c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  <c r="BA265" s="138"/>
      <c r="BB265" s="138"/>
      <c r="BC265" s="138"/>
      <c r="BD265" s="138"/>
      <c r="BE265" s="138"/>
      <c r="BF265" s="138"/>
      <c r="BG265" s="138"/>
      <c r="BH265" s="138"/>
    </row>
    <row r="266" spans="1:60" ht="22.5" outlineLevel="1" x14ac:dyDescent="0.2">
      <c r="A266" s="159">
        <v>91</v>
      </c>
      <c r="B266" s="160" t="s">
        <v>471</v>
      </c>
      <c r="C266" s="177" t="s">
        <v>472</v>
      </c>
      <c r="D266" s="161" t="s">
        <v>229</v>
      </c>
      <c r="E266" s="162">
        <v>6.6000000000000005</v>
      </c>
      <c r="F266" s="163"/>
      <c r="G266" s="164">
        <f>ROUND(E266*F266,2)</f>
        <v>0</v>
      </c>
      <c r="H266" s="163"/>
      <c r="I266" s="164">
        <f>ROUND(E266*H266,2)</f>
        <v>0</v>
      </c>
      <c r="J266" s="163"/>
      <c r="K266" s="164">
        <f>ROUND(E266*J266,2)</f>
        <v>0</v>
      </c>
      <c r="L266" s="164">
        <v>21</v>
      </c>
      <c r="M266" s="164">
        <f>G266*(1+L266/100)</f>
        <v>0</v>
      </c>
      <c r="N266" s="164">
        <v>4.9000000000000009E-4</v>
      </c>
      <c r="O266" s="164">
        <f>ROUND(E266*N266,2)</f>
        <v>0</v>
      </c>
      <c r="P266" s="164">
        <v>0.04</v>
      </c>
      <c r="Q266" s="164">
        <f>ROUND(E266*P266,2)</f>
        <v>0.26</v>
      </c>
      <c r="R266" s="164" t="s">
        <v>443</v>
      </c>
      <c r="S266" s="164" t="s">
        <v>143</v>
      </c>
      <c r="T266" s="165" t="s">
        <v>143</v>
      </c>
      <c r="U266" s="144">
        <v>0.66800000000000004</v>
      </c>
      <c r="V266" s="144">
        <f>ROUND(E266*U266,2)</f>
        <v>4.41</v>
      </c>
      <c r="W266" s="144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 t="s">
        <v>144</v>
      </c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8"/>
      <c r="BE266" s="138"/>
      <c r="BF266" s="138"/>
      <c r="BG266" s="138"/>
      <c r="BH266" s="138"/>
    </row>
    <row r="267" spans="1:60" outlineLevel="1" x14ac:dyDescent="0.2">
      <c r="A267" s="141"/>
      <c r="B267" s="142"/>
      <c r="C267" s="178" t="s">
        <v>235</v>
      </c>
      <c r="D267" s="150"/>
      <c r="E267" s="151">
        <v>6.6000000000000005</v>
      </c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 t="s">
        <v>148</v>
      </c>
      <c r="AH267" s="138">
        <v>0</v>
      </c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  <c r="BA267" s="138"/>
      <c r="BB267" s="138"/>
      <c r="BC267" s="138"/>
      <c r="BD267" s="138"/>
      <c r="BE267" s="138"/>
      <c r="BF267" s="138"/>
      <c r="BG267" s="138"/>
      <c r="BH267" s="138"/>
    </row>
    <row r="268" spans="1:60" ht="22.5" outlineLevel="1" x14ac:dyDescent="0.2">
      <c r="A268" s="159">
        <v>92</v>
      </c>
      <c r="B268" s="160" t="s">
        <v>473</v>
      </c>
      <c r="C268" s="177" t="s">
        <v>474</v>
      </c>
      <c r="D268" s="161" t="s">
        <v>141</v>
      </c>
      <c r="E268" s="162">
        <v>33</v>
      </c>
      <c r="F268" s="163"/>
      <c r="G268" s="164">
        <f>ROUND(E268*F268,2)</f>
        <v>0</v>
      </c>
      <c r="H268" s="163"/>
      <c r="I268" s="164">
        <f>ROUND(E268*H268,2)</f>
        <v>0</v>
      </c>
      <c r="J268" s="163"/>
      <c r="K268" s="164">
        <f>ROUND(E268*J268,2)</f>
        <v>0</v>
      </c>
      <c r="L268" s="164">
        <v>21</v>
      </c>
      <c r="M268" s="164">
        <f>G268*(1+L268/100)</f>
        <v>0</v>
      </c>
      <c r="N268" s="164">
        <v>0</v>
      </c>
      <c r="O268" s="164">
        <f>ROUND(E268*N268,2)</f>
        <v>0</v>
      </c>
      <c r="P268" s="164">
        <v>4.6000000000000006E-2</v>
      </c>
      <c r="Q268" s="164">
        <f>ROUND(E268*P268,2)</f>
        <v>1.52</v>
      </c>
      <c r="R268" s="164" t="s">
        <v>443</v>
      </c>
      <c r="S268" s="164" t="s">
        <v>143</v>
      </c>
      <c r="T268" s="165" t="s">
        <v>143</v>
      </c>
      <c r="U268" s="144">
        <v>0.26</v>
      </c>
      <c r="V268" s="144">
        <f>ROUND(E268*U268,2)</f>
        <v>8.58</v>
      </c>
      <c r="W268" s="144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 t="s">
        <v>144</v>
      </c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  <c r="BA268" s="138"/>
      <c r="BB268" s="138"/>
      <c r="BC268" s="138"/>
      <c r="BD268" s="138"/>
      <c r="BE268" s="138"/>
      <c r="BF268" s="138"/>
      <c r="BG268" s="138"/>
      <c r="BH268" s="138"/>
    </row>
    <row r="269" spans="1:60" outlineLevel="1" x14ac:dyDescent="0.2">
      <c r="A269" s="141"/>
      <c r="B269" s="142"/>
      <c r="C269" s="178" t="s">
        <v>216</v>
      </c>
      <c r="D269" s="150"/>
      <c r="E269" s="151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 t="s">
        <v>148</v>
      </c>
      <c r="AH269" s="138">
        <v>0</v>
      </c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  <c r="BA269" s="138"/>
      <c r="BB269" s="138"/>
      <c r="BC269" s="138"/>
      <c r="BD269" s="138"/>
      <c r="BE269" s="138"/>
      <c r="BF269" s="138"/>
      <c r="BG269" s="138"/>
      <c r="BH269" s="138"/>
    </row>
    <row r="270" spans="1:60" outlineLevel="1" x14ac:dyDescent="0.2">
      <c r="A270" s="141"/>
      <c r="B270" s="142"/>
      <c r="C270" s="178" t="s">
        <v>217</v>
      </c>
      <c r="D270" s="150"/>
      <c r="E270" s="151">
        <v>10.350000000000001</v>
      </c>
      <c r="F270" s="144"/>
      <c r="G270" s="144"/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 t="s">
        <v>148</v>
      </c>
      <c r="AH270" s="138">
        <v>0</v>
      </c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  <c r="BA270" s="138"/>
      <c r="BB270" s="138"/>
      <c r="BC270" s="138"/>
      <c r="BD270" s="138"/>
      <c r="BE270" s="138"/>
      <c r="BF270" s="138"/>
      <c r="BG270" s="138"/>
      <c r="BH270" s="138"/>
    </row>
    <row r="271" spans="1:60" outlineLevel="1" x14ac:dyDescent="0.2">
      <c r="A271" s="141"/>
      <c r="B271" s="142"/>
      <c r="C271" s="178" t="s">
        <v>218</v>
      </c>
      <c r="D271" s="150"/>
      <c r="E271" s="151">
        <v>-1.2</v>
      </c>
      <c r="F271" s="144"/>
      <c r="G271" s="144"/>
      <c r="H271" s="144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 t="s">
        <v>148</v>
      </c>
      <c r="AH271" s="138">
        <v>0</v>
      </c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  <c r="BA271" s="138"/>
      <c r="BB271" s="138"/>
      <c r="BC271" s="138"/>
      <c r="BD271" s="138"/>
      <c r="BE271" s="138"/>
      <c r="BF271" s="138"/>
      <c r="BG271" s="138"/>
      <c r="BH271" s="138"/>
    </row>
    <row r="272" spans="1:60" outlineLevel="1" x14ac:dyDescent="0.2">
      <c r="A272" s="141"/>
      <c r="B272" s="142"/>
      <c r="C272" s="178" t="s">
        <v>219</v>
      </c>
      <c r="D272" s="150"/>
      <c r="E272" s="151">
        <v>7.0500000000000007</v>
      </c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 t="s">
        <v>148</v>
      </c>
      <c r="AH272" s="138">
        <v>0</v>
      </c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  <c r="AW272" s="138"/>
      <c r="AX272" s="138"/>
      <c r="AY272" s="138"/>
      <c r="AZ272" s="138"/>
      <c r="BA272" s="138"/>
      <c r="BB272" s="138"/>
      <c r="BC272" s="138"/>
      <c r="BD272" s="138"/>
      <c r="BE272" s="138"/>
      <c r="BF272" s="138"/>
      <c r="BG272" s="138"/>
      <c r="BH272" s="138"/>
    </row>
    <row r="273" spans="1:60" outlineLevel="1" x14ac:dyDescent="0.2">
      <c r="A273" s="141"/>
      <c r="B273" s="142"/>
      <c r="C273" s="178" t="s">
        <v>220</v>
      </c>
      <c r="D273" s="150"/>
      <c r="E273" s="151">
        <v>4.5</v>
      </c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 t="s">
        <v>148</v>
      </c>
      <c r="AH273" s="138">
        <v>0</v>
      </c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  <c r="BA273" s="138"/>
      <c r="BB273" s="138"/>
      <c r="BC273" s="138"/>
      <c r="BD273" s="138"/>
      <c r="BE273" s="138"/>
      <c r="BF273" s="138"/>
      <c r="BG273" s="138"/>
      <c r="BH273" s="138"/>
    </row>
    <row r="274" spans="1:60" outlineLevel="1" x14ac:dyDescent="0.2">
      <c r="A274" s="141"/>
      <c r="B274" s="142"/>
      <c r="C274" s="178" t="s">
        <v>221</v>
      </c>
      <c r="D274" s="150"/>
      <c r="E274" s="151">
        <v>10.350000000000001</v>
      </c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 t="s">
        <v>148</v>
      </c>
      <c r="AH274" s="138">
        <v>0</v>
      </c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  <c r="AW274" s="138"/>
      <c r="AX274" s="138"/>
      <c r="AY274" s="138"/>
      <c r="AZ274" s="138"/>
      <c r="BA274" s="138"/>
      <c r="BB274" s="138"/>
      <c r="BC274" s="138"/>
      <c r="BD274" s="138"/>
      <c r="BE274" s="138"/>
      <c r="BF274" s="138"/>
      <c r="BG274" s="138"/>
      <c r="BH274" s="138"/>
    </row>
    <row r="275" spans="1:60" outlineLevel="1" x14ac:dyDescent="0.2">
      <c r="A275" s="141"/>
      <c r="B275" s="142"/>
      <c r="C275" s="178" t="s">
        <v>222</v>
      </c>
      <c r="D275" s="150"/>
      <c r="E275" s="151">
        <v>-0.39999999999999997</v>
      </c>
      <c r="F275" s="144"/>
      <c r="G275" s="144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 t="s">
        <v>148</v>
      </c>
      <c r="AH275" s="138">
        <v>0</v>
      </c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  <c r="BA275" s="138"/>
      <c r="BB275" s="138"/>
      <c r="BC275" s="138"/>
      <c r="BD275" s="138"/>
      <c r="BE275" s="138"/>
      <c r="BF275" s="138"/>
      <c r="BG275" s="138"/>
      <c r="BH275" s="138"/>
    </row>
    <row r="276" spans="1:60" outlineLevel="1" x14ac:dyDescent="0.2">
      <c r="A276" s="141"/>
      <c r="B276" s="142"/>
      <c r="C276" s="178" t="s">
        <v>223</v>
      </c>
      <c r="D276" s="150"/>
      <c r="E276" s="151">
        <v>2.35</v>
      </c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38"/>
      <c r="Y276" s="138"/>
      <c r="Z276" s="138"/>
      <c r="AA276" s="138"/>
      <c r="AB276" s="138"/>
      <c r="AC276" s="138"/>
      <c r="AD276" s="138"/>
      <c r="AE276" s="138"/>
      <c r="AF276" s="138"/>
      <c r="AG276" s="138" t="s">
        <v>148</v>
      </c>
      <c r="AH276" s="138">
        <v>0</v>
      </c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  <c r="AW276" s="138"/>
      <c r="AX276" s="138"/>
      <c r="AY276" s="138"/>
      <c r="AZ276" s="138"/>
      <c r="BA276" s="138"/>
      <c r="BB276" s="138"/>
      <c r="BC276" s="138"/>
      <c r="BD276" s="138"/>
      <c r="BE276" s="138"/>
      <c r="BF276" s="138"/>
      <c r="BG276" s="138"/>
      <c r="BH276" s="138"/>
    </row>
    <row r="277" spans="1:60" ht="22.5" outlineLevel="1" x14ac:dyDescent="0.2">
      <c r="A277" s="159">
        <v>93</v>
      </c>
      <c r="B277" s="160" t="s">
        <v>475</v>
      </c>
      <c r="C277" s="177" t="s">
        <v>476</v>
      </c>
      <c r="D277" s="161" t="s">
        <v>141</v>
      </c>
      <c r="E277" s="162">
        <v>16.200000000000003</v>
      </c>
      <c r="F277" s="163"/>
      <c r="G277" s="164">
        <f>ROUND(E277*F277,2)</f>
        <v>0</v>
      </c>
      <c r="H277" s="163"/>
      <c r="I277" s="164">
        <f>ROUND(E277*H277,2)</f>
        <v>0</v>
      </c>
      <c r="J277" s="163"/>
      <c r="K277" s="164">
        <f>ROUND(E277*J277,2)</f>
        <v>0</v>
      </c>
      <c r="L277" s="164">
        <v>21</v>
      </c>
      <c r="M277" s="164">
        <f>G277*(1+L277/100)</f>
        <v>0</v>
      </c>
      <c r="N277" s="164">
        <v>0</v>
      </c>
      <c r="O277" s="164">
        <f>ROUND(E277*N277,2)</f>
        <v>0</v>
      </c>
      <c r="P277" s="164">
        <v>6.8000000000000005E-2</v>
      </c>
      <c r="Q277" s="164">
        <f>ROUND(E277*P277,2)</f>
        <v>1.1000000000000001</v>
      </c>
      <c r="R277" s="164" t="s">
        <v>443</v>
      </c>
      <c r="S277" s="164" t="s">
        <v>143</v>
      </c>
      <c r="T277" s="165" t="s">
        <v>143</v>
      </c>
      <c r="U277" s="144">
        <v>0.30000000000000004</v>
      </c>
      <c r="V277" s="144">
        <f>ROUND(E277*U277,2)</f>
        <v>4.8600000000000003</v>
      </c>
      <c r="W277" s="144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 t="s">
        <v>144</v>
      </c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</row>
    <row r="278" spans="1:60" outlineLevel="1" x14ac:dyDescent="0.2">
      <c r="A278" s="141"/>
      <c r="B278" s="142"/>
      <c r="C278" s="251" t="s">
        <v>477</v>
      </c>
      <c r="D278" s="252"/>
      <c r="E278" s="252"/>
      <c r="F278" s="252"/>
      <c r="G278" s="252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 t="s">
        <v>146</v>
      </c>
      <c r="AH278" s="138"/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  <c r="AW278" s="138"/>
      <c r="AX278" s="138"/>
      <c r="AY278" s="138"/>
      <c r="AZ278" s="138"/>
      <c r="BA278" s="138"/>
      <c r="BB278" s="138"/>
      <c r="BC278" s="138"/>
      <c r="BD278" s="138"/>
      <c r="BE278" s="138"/>
      <c r="BF278" s="138"/>
      <c r="BG278" s="138"/>
      <c r="BH278" s="138"/>
    </row>
    <row r="279" spans="1:60" outlineLevel="1" x14ac:dyDescent="0.2">
      <c r="A279" s="141"/>
      <c r="B279" s="142"/>
      <c r="C279" s="178" t="s">
        <v>217</v>
      </c>
      <c r="D279" s="150"/>
      <c r="E279" s="151">
        <v>10.350000000000001</v>
      </c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 t="s">
        <v>148</v>
      </c>
      <c r="AH279" s="138">
        <v>0</v>
      </c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  <c r="BA279" s="138"/>
      <c r="BB279" s="138"/>
      <c r="BC279" s="138"/>
      <c r="BD279" s="138"/>
      <c r="BE279" s="138"/>
      <c r="BF279" s="138"/>
      <c r="BG279" s="138"/>
      <c r="BH279" s="138"/>
    </row>
    <row r="280" spans="1:60" outlineLevel="1" x14ac:dyDescent="0.2">
      <c r="A280" s="141"/>
      <c r="B280" s="142"/>
      <c r="C280" s="178" t="s">
        <v>218</v>
      </c>
      <c r="D280" s="150"/>
      <c r="E280" s="151">
        <v>-1.2</v>
      </c>
      <c r="F280" s="144"/>
      <c r="G280" s="144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 t="s">
        <v>148</v>
      </c>
      <c r="AH280" s="138">
        <v>0</v>
      </c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8"/>
      <c r="AX280" s="138"/>
      <c r="AY280" s="138"/>
      <c r="AZ280" s="138"/>
      <c r="BA280" s="138"/>
      <c r="BB280" s="138"/>
      <c r="BC280" s="138"/>
      <c r="BD280" s="138"/>
      <c r="BE280" s="138"/>
      <c r="BF280" s="138"/>
      <c r="BG280" s="138"/>
      <c r="BH280" s="138"/>
    </row>
    <row r="281" spans="1:60" outlineLevel="1" x14ac:dyDescent="0.2">
      <c r="A281" s="141"/>
      <c r="B281" s="142"/>
      <c r="C281" s="178" t="s">
        <v>219</v>
      </c>
      <c r="D281" s="150"/>
      <c r="E281" s="151">
        <v>7.0500000000000007</v>
      </c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 t="s">
        <v>148</v>
      </c>
      <c r="AH281" s="138">
        <v>0</v>
      </c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  <c r="BA281" s="138"/>
      <c r="BB281" s="138"/>
      <c r="BC281" s="138"/>
      <c r="BD281" s="138"/>
      <c r="BE281" s="138"/>
      <c r="BF281" s="138"/>
      <c r="BG281" s="138"/>
      <c r="BH281" s="138"/>
    </row>
    <row r="282" spans="1:60" x14ac:dyDescent="0.2">
      <c r="A282" s="153" t="s">
        <v>137</v>
      </c>
      <c r="B282" s="154" t="s">
        <v>84</v>
      </c>
      <c r="C282" s="176" t="s">
        <v>85</v>
      </c>
      <c r="D282" s="155"/>
      <c r="E282" s="156"/>
      <c r="F282" s="157"/>
      <c r="G282" s="157">
        <f>SUMIF(AG283:AG284,"&lt;&gt;NOR",G283:G284)</f>
        <v>0</v>
      </c>
      <c r="H282" s="157"/>
      <c r="I282" s="157">
        <f>SUM(I283:I284)</f>
        <v>0</v>
      </c>
      <c r="J282" s="157"/>
      <c r="K282" s="157">
        <f>SUM(K283:K284)</f>
        <v>0</v>
      </c>
      <c r="L282" s="157"/>
      <c r="M282" s="157">
        <f>SUM(M283:M284)</f>
        <v>0</v>
      </c>
      <c r="N282" s="157"/>
      <c r="O282" s="157">
        <f>SUM(O283:O284)</f>
        <v>0</v>
      </c>
      <c r="P282" s="157"/>
      <c r="Q282" s="157">
        <f>SUM(Q283:Q284)</f>
        <v>0</v>
      </c>
      <c r="R282" s="157"/>
      <c r="S282" s="157"/>
      <c r="T282" s="158"/>
      <c r="U282" s="152"/>
      <c r="V282" s="152">
        <f>SUM(V283:V284)</f>
        <v>43.64</v>
      </c>
      <c r="W282" s="152"/>
      <c r="AG282" t="s">
        <v>138</v>
      </c>
    </row>
    <row r="283" spans="1:60" ht="33.75" outlineLevel="1" x14ac:dyDescent="0.2">
      <c r="A283" s="159">
        <v>94</v>
      </c>
      <c r="B283" s="160" t="s">
        <v>478</v>
      </c>
      <c r="C283" s="177" t="s">
        <v>479</v>
      </c>
      <c r="D283" s="161" t="s">
        <v>195</v>
      </c>
      <c r="E283" s="162">
        <v>46.503990000000002</v>
      </c>
      <c r="F283" s="163"/>
      <c r="G283" s="164">
        <f>ROUND(E283*F283,2)</f>
        <v>0</v>
      </c>
      <c r="H283" s="163"/>
      <c r="I283" s="164">
        <f>ROUND(E283*H283,2)</f>
        <v>0</v>
      </c>
      <c r="J283" s="163"/>
      <c r="K283" s="164">
        <f>ROUND(E283*J283,2)</f>
        <v>0</v>
      </c>
      <c r="L283" s="164">
        <v>21</v>
      </c>
      <c r="M283" s="164">
        <f>G283*(1+L283/100)</f>
        <v>0</v>
      </c>
      <c r="N283" s="164">
        <v>0</v>
      </c>
      <c r="O283" s="164">
        <f>ROUND(E283*N283,2)</f>
        <v>0</v>
      </c>
      <c r="P283" s="164">
        <v>0</v>
      </c>
      <c r="Q283" s="164">
        <f>ROUND(E283*P283,2)</f>
        <v>0</v>
      </c>
      <c r="R283" s="164" t="s">
        <v>230</v>
      </c>
      <c r="S283" s="164" t="s">
        <v>143</v>
      </c>
      <c r="T283" s="165" t="s">
        <v>143</v>
      </c>
      <c r="U283" s="144">
        <v>0.9385</v>
      </c>
      <c r="V283" s="144">
        <f>ROUND(E283*U283,2)</f>
        <v>43.64</v>
      </c>
      <c r="W283" s="144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 t="s">
        <v>256</v>
      </c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  <c r="BA283" s="138"/>
      <c r="BB283" s="138"/>
      <c r="BC283" s="138"/>
      <c r="BD283" s="138"/>
      <c r="BE283" s="138"/>
      <c r="BF283" s="138"/>
      <c r="BG283" s="138"/>
      <c r="BH283" s="138"/>
    </row>
    <row r="284" spans="1:60" outlineLevel="1" x14ac:dyDescent="0.2">
      <c r="A284" s="141"/>
      <c r="B284" s="142"/>
      <c r="C284" s="251" t="s">
        <v>480</v>
      </c>
      <c r="D284" s="252"/>
      <c r="E284" s="252"/>
      <c r="F284" s="252"/>
      <c r="G284" s="252"/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 t="s">
        <v>146</v>
      </c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</row>
    <row r="285" spans="1:60" x14ac:dyDescent="0.2">
      <c r="A285" s="153" t="s">
        <v>137</v>
      </c>
      <c r="B285" s="154" t="s">
        <v>86</v>
      </c>
      <c r="C285" s="176" t="s">
        <v>87</v>
      </c>
      <c r="D285" s="155"/>
      <c r="E285" s="156"/>
      <c r="F285" s="157"/>
      <c r="G285" s="157">
        <f>SUMIF(AG286:AG296,"&lt;&gt;NOR",G286:G296)</f>
        <v>0</v>
      </c>
      <c r="H285" s="157"/>
      <c r="I285" s="157">
        <f>SUM(I286:I296)</f>
        <v>0</v>
      </c>
      <c r="J285" s="157"/>
      <c r="K285" s="157">
        <f>SUM(K286:K296)</f>
        <v>0</v>
      </c>
      <c r="L285" s="157"/>
      <c r="M285" s="157">
        <f>SUM(M286:M296)</f>
        <v>0</v>
      </c>
      <c r="N285" s="157"/>
      <c r="O285" s="157">
        <f>SUM(O286:O296)</f>
        <v>0.01</v>
      </c>
      <c r="P285" s="157"/>
      <c r="Q285" s="157">
        <f>SUM(Q286:Q296)</f>
        <v>0</v>
      </c>
      <c r="R285" s="157"/>
      <c r="S285" s="157"/>
      <c r="T285" s="158"/>
      <c r="U285" s="152"/>
      <c r="V285" s="152">
        <f>SUM(V286:V296)</f>
        <v>20.41</v>
      </c>
      <c r="W285" s="152"/>
      <c r="AG285" t="s">
        <v>138</v>
      </c>
    </row>
    <row r="286" spans="1:60" outlineLevel="1" x14ac:dyDescent="0.2">
      <c r="A286" s="166">
        <v>95</v>
      </c>
      <c r="B286" s="167" t="s">
        <v>481</v>
      </c>
      <c r="C286" s="179" t="s">
        <v>482</v>
      </c>
      <c r="D286" s="168" t="s">
        <v>260</v>
      </c>
      <c r="E286" s="169">
        <v>3</v>
      </c>
      <c r="F286" s="170"/>
      <c r="G286" s="171">
        <f t="shared" ref="G286:G292" si="0">ROUND(E286*F286,2)</f>
        <v>0</v>
      </c>
      <c r="H286" s="170"/>
      <c r="I286" s="171">
        <f t="shared" ref="I286:I292" si="1">ROUND(E286*H286,2)</f>
        <v>0</v>
      </c>
      <c r="J286" s="170"/>
      <c r="K286" s="171">
        <f t="shared" ref="K286:K292" si="2">ROUND(E286*J286,2)</f>
        <v>0</v>
      </c>
      <c r="L286" s="171">
        <v>21</v>
      </c>
      <c r="M286" s="171">
        <f t="shared" ref="M286:M292" si="3">G286*(1+L286/100)</f>
        <v>0</v>
      </c>
      <c r="N286" s="171">
        <v>2E-3</v>
      </c>
      <c r="O286" s="171">
        <f t="shared" ref="O286:O292" si="4">ROUND(E286*N286,2)</f>
        <v>0.01</v>
      </c>
      <c r="P286" s="171">
        <v>0</v>
      </c>
      <c r="Q286" s="171">
        <f t="shared" ref="Q286:Q292" si="5">ROUND(E286*P286,2)</f>
        <v>0</v>
      </c>
      <c r="R286" s="171" t="s">
        <v>196</v>
      </c>
      <c r="S286" s="171" t="s">
        <v>143</v>
      </c>
      <c r="T286" s="172" t="s">
        <v>143</v>
      </c>
      <c r="U286" s="144">
        <v>0</v>
      </c>
      <c r="V286" s="144">
        <f t="shared" ref="V286:V292" si="6">ROUND(E286*U286,2)</f>
        <v>0</v>
      </c>
      <c r="W286" s="144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 t="s">
        <v>197</v>
      </c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</row>
    <row r="287" spans="1:60" outlineLevel="1" x14ac:dyDescent="0.2">
      <c r="A287" s="166">
        <v>96</v>
      </c>
      <c r="B287" s="167" t="s">
        <v>483</v>
      </c>
      <c r="C287" s="179" t="s">
        <v>484</v>
      </c>
      <c r="D287" s="168" t="s">
        <v>260</v>
      </c>
      <c r="E287" s="169">
        <v>3</v>
      </c>
      <c r="F287" s="170"/>
      <c r="G287" s="171">
        <f t="shared" si="0"/>
        <v>0</v>
      </c>
      <c r="H287" s="170"/>
      <c r="I287" s="171">
        <f t="shared" si="1"/>
        <v>0</v>
      </c>
      <c r="J287" s="170"/>
      <c r="K287" s="171">
        <f t="shared" si="2"/>
        <v>0</v>
      </c>
      <c r="L287" s="171">
        <v>21</v>
      </c>
      <c r="M287" s="171">
        <f t="shared" si="3"/>
        <v>0</v>
      </c>
      <c r="N287" s="171">
        <v>1.2000000000000001E-3</v>
      </c>
      <c r="O287" s="171">
        <f t="shared" si="4"/>
        <v>0</v>
      </c>
      <c r="P287" s="171">
        <v>0</v>
      </c>
      <c r="Q287" s="171">
        <f t="shared" si="5"/>
        <v>0</v>
      </c>
      <c r="R287" s="171" t="s">
        <v>196</v>
      </c>
      <c r="S287" s="171" t="s">
        <v>143</v>
      </c>
      <c r="T287" s="172" t="s">
        <v>143</v>
      </c>
      <c r="U287" s="144">
        <v>0</v>
      </c>
      <c r="V287" s="144">
        <f t="shared" si="6"/>
        <v>0</v>
      </c>
      <c r="W287" s="144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 t="s">
        <v>197</v>
      </c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</row>
    <row r="288" spans="1:60" outlineLevel="1" x14ac:dyDescent="0.2">
      <c r="A288" s="166">
        <v>97</v>
      </c>
      <c r="B288" s="167" t="s">
        <v>485</v>
      </c>
      <c r="C288" s="179" t="s">
        <v>486</v>
      </c>
      <c r="D288" s="168" t="s">
        <v>195</v>
      </c>
      <c r="E288" s="169">
        <v>11.211630000000001</v>
      </c>
      <c r="F288" s="170"/>
      <c r="G288" s="171">
        <f t="shared" si="0"/>
        <v>0</v>
      </c>
      <c r="H288" s="170"/>
      <c r="I288" s="171">
        <f t="shared" si="1"/>
        <v>0</v>
      </c>
      <c r="J288" s="170"/>
      <c r="K288" s="171">
        <f t="shared" si="2"/>
        <v>0</v>
      </c>
      <c r="L288" s="171">
        <v>21</v>
      </c>
      <c r="M288" s="171">
        <f t="shared" si="3"/>
        <v>0</v>
      </c>
      <c r="N288" s="171">
        <v>0</v>
      </c>
      <c r="O288" s="171">
        <f t="shared" si="4"/>
        <v>0</v>
      </c>
      <c r="P288" s="171">
        <v>0</v>
      </c>
      <c r="Q288" s="171">
        <f t="shared" si="5"/>
        <v>0</v>
      </c>
      <c r="R288" s="171" t="s">
        <v>443</v>
      </c>
      <c r="S288" s="171" t="s">
        <v>143</v>
      </c>
      <c r="T288" s="172" t="s">
        <v>143</v>
      </c>
      <c r="U288" s="144">
        <v>0.49000000000000005</v>
      </c>
      <c r="V288" s="144">
        <f t="shared" si="6"/>
        <v>5.49</v>
      </c>
      <c r="W288" s="144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 t="s">
        <v>487</v>
      </c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  <c r="BA288" s="138"/>
      <c r="BB288" s="138"/>
      <c r="BC288" s="138"/>
      <c r="BD288" s="138"/>
      <c r="BE288" s="138"/>
      <c r="BF288" s="138"/>
      <c r="BG288" s="138"/>
      <c r="BH288" s="138"/>
    </row>
    <row r="289" spans="1:60" outlineLevel="1" x14ac:dyDescent="0.2">
      <c r="A289" s="166">
        <v>98</v>
      </c>
      <c r="B289" s="167" t="s">
        <v>488</v>
      </c>
      <c r="C289" s="179" t="s">
        <v>489</v>
      </c>
      <c r="D289" s="168" t="s">
        <v>195</v>
      </c>
      <c r="E289" s="169">
        <v>11.211630000000001</v>
      </c>
      <c r="F289" s="170"/>
      <c r="G289" s="171">
        <f t="shared" si="0"/>
        <v>0</v>
      </c>
      <c r="H289" s="170"/>
      <c r="I289" s="171">
        <f t="shared" si="1"/>
        <v>0</v>
      </c>
      <c r="J289" s="170"/>
      <c r="K289" s="171">
        <f t="shared" si="2"/>
        <v>0</v>
      </c>
      <c r="L289" s="171">
        <v>21</v>
      </c>
      <c r="M289" s="171">
        <f t="shared" si="3"/>
        <v>0</v>
      </c>
      <c r="N289" s="171">
        <v>0</v>
      </c>
      <c r="O289" s="171">
        <f t="shared" si="4"/>
        <v>0</v>
      </c>
      <c r="P289" s="171">
        <v>0</v>
      </c>
      <c r="Q289" s="171">
        <f t="shared" si="5"/>
        <v>0</v>
      </c>
      <c r="R289" s="171" t="s">
        <v>443</v>
      </c>
      <c r="S289" s="171" t="s">
        <v>143</v>
      </c>
      <c r="T289" s="172" t="s">
        <v>143</v>
      </c>
      <c r="U289" s="144">
        <v>0</v>
      </c>
      <c r="V289" s="144">
        <f t="shared" si="6"/>
        <v>0</v>
      </c>
      <c r="W289" s="144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 t="s">
        <v>487</v>
      </c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  <c r="BA289" s="138"/>
      <c r="BB289" s="138"/>
      <c r="BC289" s="138"/>
      <c r="BD289" s="138"/>
      <c r="BE289" s="138"/>
      <c r="BF289" s="138"/>
      <c r="BG289" s="138"/>
      <c r="BH289" s="138"/>
    </row>
    <row r="290" spans="1:60" outlineLevel="1" x14ac:dyDescent="0.2">
      <c r="A290" s="166">
        <v>99</v>
      </c>
      <c r="B290" s="167" t="s">
        <v>490</v>
      </c>
      <c r="C290" s="179" t="s">
        <v>491</v>
      </c>
      <c r="D290" s="168" t="s">
        <v>195</v>
      </c>
      <c r="E290" s="169">
        <v>11.211630000000001</v>
      </c>
      <c r="F290" s="170"/>
      <c r="G290" s="171">
        <f t="shared" si="0"/>
        <v>0</v>
      </c>
      <c r="H290" s="170"/>
      <c r="I290" s="171">
        <f t="shared" si="1"/>
        <v>0</v>
      </c>
      <c r="J290" s="170"/>
      <c r="K290" s="171">
        <f t="shared" si="2"/>
        <v>0</v>
      </c>
      <c r="L290" s="171">
        <v>21</v>
      </c>
      <c r="M290" s="171">
        <f t="shared" si="3"/>
        <v>0</v>
      </c>
      <c r="N290" s="171">
        <v>0</v>
      </c>
      <c r="O290" s="171">
        <f t="shared" si="4"/>
        <v>0</v>
      </c>
      <c r="P290" s="171">
        <v>0</v>
      </c>
      <c r="Q290" s="171">
        <f t="shared" si="5"/>
        <v>0</v>
      </c>
      <c r="R290" s="171" t="s">
        <v>443</v>
      </c>
      <c r="S290" s="171" t="s">
        <v>143</v>
      </c>
      <c r="T290" s="172" t="s">
        <v>143</v>
      </c>
      <c r="U290" s="144">
        <v>0.94200000000000006</v>
      </c>
      <c r="V290" s="144">
        <f t="shared" si="6"/>
        <v>10.56</v>
      </c>
      <c r="W290" s="144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 t="s">
        <v>487</v>
      </c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  <c r="BA290" s="138"/>
      <c r="BB290" s="138"/>
      <c r="BC290" s="138"/>
      <c r="BD290" s="138"/>
      <c r="BE290" s="138"/>
      <c r="BF290" s="138"/>
      <c r="BG290" s="138"/>
      <c r="BH290" s="138"/>
    </row>
    <row r="291" spans="1:60" ht="22.5" outlineLevel="1" x14ac:dyDescent="0.2">
      <c r="A291" s="166">
        <v>100</v>
      </c>
      <c r="B291" s="167" t="s">
        <v>492</v>
      </c>
      <c r="C291" s="179" t="s">
        <v>493</v>
      </c>
      <c r="D291" s="168" t="s">
        <v>195</v>
      </c>
      <c r="E291" s="169">
        <v>11.211630000000001</v>
      </c>
      <c r="F291" s="170"/>
      <c r="G291" s="171">
        <f t="shared" si="0"/>
        <v>0</v>
      </c>
      <c r="H291" s="170"/>
      <c r="I291" s="171">
        <f t="shared" si="1"/>
        <v>0</v>
      </c>
      <c r="J291" s="170"/>
      <c r="K291" s="171">
        <f t="shared" si="2"/>
        <v>0</v>
      </c>
      <c r="L291" s="171">
        <v>21</v>
      </c>
      <c r="M291" s="171">
        <f t="shared" si="3"/>
        <v>0</v>
      </c>
      <c r="N291" s="171">
        <v>0</v>
      </c>
      <c r="O291" s="171">
        <f t="shared" si="4"/>
        <v>0</v>
      </c>
      <c r="P291" s="171">
        <v>0</v>
      </c>
      <c r="Q291" s="171">
        <f t="shared" si="5"/>
        <v>0</v>
      </c>
      <c r="R291" s="171" t="s">
        <v>443</v>
      </c>
      <c r="S291" s="171" t="s">
        <v>143</v>
      </c>
      <c r="T291" s="172" t="s">
        <v>143</v>
      </c>
      <c r="U291" s="144">
        <v>0.10500000000000001</v>
      </c>
      <c r="V291" s="144">
        <f t="shared" si="6"/>
        <v>1.18</v>
      </c>
      <c r="W291" s="144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 t="s">
        <v>487</v>
      </c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</row>
    <row r="292" spans="1:60" ht="22.5" outlineLevel="1" x14ac:dyDescent="0.2">
      <c r="A292" s="159">
        <v>101</v>
      </c>
      <c r="B292" s="160" t="s">
        <v>494</v>
      </c>
      <c r="C292" s="177" t="s">
        <v>495</v>
      </c>
      <c r="D292" s="161" t="s">
        <v>195</v>
      </c>
      <c r="E292" s="162">
        <v>11.211630000000001</v>
      </c>
      <c r="F292" s="163"/>
      <c r="G292" s="164">
        <f t="shared" si="0"/>
        <v>0</v>
      </c>
      <c r="H292" s="163"/>
      <c r="I292" s="164">
        <f t="shared" si="1"/>
        <v>0</v>
      </c>
      <c r="J292" s="163"/>
      <c r="K292" s="164">
        <f t="shared" si="2"/>
        <v>0</v>
      </c>
      <c r="L292" s="164">
        <v>21</v>
      </c>
      <c r="M292" s="164">
        <f t="shared" si="3"/>
        <v>0</v>
      </c>
      <c r="N292" s="164">
        <v>0</v>
      </c>
      <c r="O292" s="164">
        <f t="shared" si="4"/>
        <v>0</v>
      </c>
      <c r="P292" s="164">
        <v>0</v>
      </c>
      <c r="Q292" s="164">
        <f t="shared" si="5"/>
        <v>0</v>
      </c>
      <c r="R292" s="164" t="s">
        <v>496</v>
      </c>
      <c r="S292" s="164" t="s">
        <v>143</v>
      </c>
      <c r="T292" s="165" t="s">
        <v>143</v>
      </c>
      <c r="U292" s="144">
        <v>0.27700000000000002</v>
      </c>
      <c r="V292" s="144">
        <f t="shared" si="6"/>
        <v>3.11</v>
      </c>
      <c r="W292" s="144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 t="s">
        <v>487</v>
      </c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  <c r="BA292" s="138"/>
      <c r="BB292" s="138"/>
      <c r="BC292" s="138"/>
      <c r="BD292" s="138"/>
      <c r="BE292" s="138"/>
      <c r="BF292" s="138"/>
      <c r="BG292" s="138"/>
      <c r="BH292" s="138"/>
    </row>
    <row r="293" spans="1:60" outlineLevel="1" x14ac:dyDescent="0.2">
      <c r="A293" s="141"/>
      <c r="B293" s="142"/>
      <c r="C293" s="251" t="s">
        <v>497</v>
      </c>
      <c r="D293" s="252"/>
      <c r="E293" s="252"/>
      <c r="F293" s="252"/>
      <c r="G293" s="252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 t="s">
        <v>146</v>
      </c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  <c r="BA293" s="138"/>
      <c r="BB293" s="138"/>
      <c r="BC293" s="138"/>
      <c r="BD293" s="138"/>
      <c r="BE293" s="138"/>
      <c r="BF293" s="138"/>
      <c r="BG293" s="138"/>
      <c r="BH293" s="138"/>
    </row>
    <row r="294" spans="1:60" outlineLevel="1" x14ac:dyDescent="0.2">
      <c r="A294" s="159">
        <v>102</v>
      </c>
      <c r="B294" s="160" t="s">
        <v>498</v>
      </c>
      <c r="C294" s="177" t="s">
        <v>499</v>
      </c>
      <c r="D294" s="161" t="s">
        <v>195</v>
      </c>
      <c r="E294" s="162">
        <v>11.211630000000001</v>
      </c>
      <c r="F294" s="163"/>
      <c r="G294" s="164">
        <f>ROUND(E294*F294,2)</f>
        <v>0</v>
      </c>
      <c r="H294" s="163"/>
      <c r="I294" s="164">
        <f>ROUND(E294*H294,2)</f>
        <v>0</v>
      </c>
      <c r="J294" s="163"/>
      <c r="K294" s="164">
        <f>ROUND(E294*J294,2)</f>
        <v>0</v>
      </c>
      <c r="L294" s="164">
        <v>21</v>
      </c>
      <c r="M294" s="164">
        <f>G294*(1+L294/100)</f>
        <v>0</v>
      </c>
      <c r="N294" s="164">
        <v>0</v>
      </c>
      <c r="O294" s="164">
        <f>ROUND(E294*N294,2)</f>
        <v>0</v>
      </c>
      <c r="P294" s="164">
        <v>0</v>
      </c>
      <c r="Q294" s="164">
        <f>ROUND(E294*P294,2)</f>
        <v>0</v>
      </c>
      <c r="R294" s="164" t="s">
        <v>500</v>
      </c>
      <c r="S294" s="164" t="s">
        <v>143</v>
      </c>
      <c r="T294" s="165" t="s">
        <v>143</v>
      </c>
      <c r="U294" s="144">
        <v>6.0000000000000001E-3</v>
      </c>
      <c r="V294" s="144">
        <f>ROUND(E294*U294,2)</f>
        <v>7.0000000000000007E-2</v>
      </c>
      <c r="W294" s="144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 t="s">
        <v>487</v>
      </c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  <c r="BA294" s="138"/>
      <c r="BB294" s="138"/>
      <c r="BC294" s="138"/>
      <c r="BD294" s="138"/>
      <c r="BE294" s="138"/>
      <c r="BF294" s="138"/>
      <c r="BG294" s="138"/>
      <c r="BH294" s="138"/>
    </row>
    <row r="295" spans="1:60" outlineLevel="1" x14ac:dyDescent="0.2">
      <c r="A295" s="141"/>
      <c r="B295" s="142"/>
      <c r="C295" s="251" t="s">
        <v>501</v>
      </c>
      <c r="D295" s="252"/>
      <c r="E295" s="252"/>
      <c r="F295" s="252"/>
      <c r="G295" s="252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 t="s">
        <v>146</v>
      </c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  <c r="BA295" s="138"/>
      <c r="BB295" s="138"/>
      <c r="BC295" s="138"/>
      <c r="BD295" s="138"/>
      <c r="BE295" s="138"/>
      <c r="BF295" s="138"/>
      <c r="BG295" s="138"/>
      <c r="BH295" s="138"/>
    </row>
    <row r="296" spans="1:60" outlineLevel="1" x14ac:dyDescent="0.2">
      <c r="A296" s="166">
        <v>103</v>
      </c>
      <c r="B296" s="167" t="s">
        <v>502</v>
      </c>
      <c r="C296" s="179" t="s">
        <v>503</v>
      </c>
      <c r="D296" s="168" t="s">
        <v>195</v>
      </c>
      <c r="E296" s="169">
        <v>11.211630000000001</v>
      </c>
      <c r="F296" s="170"/>
      <c r="G296" s="171">
        <f>ROUND(E296*F296,2)</f>
        <v>0</v>
      </c>
      <c r="H296" s="170"/>
      <c r="I296" s="171">
        <f>ROUND(E296*H296,2)</f>
        <v>0</v>
      </c>
      <c r="J296" s="170"/>
      <c r="K296" s="171">
        <f>ROUND(E296*J296,2)</f>
        <v>0</v>
      </c>
      <c r="L296" s="171">
        <v>21</v>
      </c>
      <c r="M296" s="171">
        <f>G296*(1+L296/100)</f>
        <v>0</v>
      </c>
      <c r="N296" s="171">
        <v>0</v>
      </c>
      <c r="O296" s="171">
        <f>ROUND(E296*N296,2)</f>
        <v>0</v>
      </c>
      <c r="P296" s="171">
        <v>0</v>
      </c>
      <c r="Q296" s="171">
        <f>ROUND(E296*P296,2)</f>
        <v>0</v>
      </c>
      <c r="R296" s="171" t="s">
        <v>443</v>
      </c>
      <c r="S296" s="171" t="s">
        <v>143</v>
      </c>
      <c r="T296" s="172" t="s">
        <v>504</v>
      </c>
      <c r="U296" s="144">
        <v>0</v>
      </c>
      <c r="V296" s="144">
        <f>ROUND(E296*U296,2)</f>
        <v>0</v>
      </c>
      <c r="W296" s="144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 t="s">
        <v>487</v>
      </c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</row>
    <row r="297" spans="1:60" x14ac:dyDescent="0.2">
      <c r="A297" s="153" t="s">
        <v>137</v>
      </c>
      <c r="B297" s="154" t="s">
        <v>110</v>
      </c>
      <c r="C297" s="176" t="s">
        <v>394</v>
      </c>
      <c r="D297" s="155"/>
      <c r="E297" s="156"/>
      <c r="F297" s="157"/>
      <c r="G297" s="157">
        <f>SUMIF(AG298:AG298,"&lt;&gt;NOR",G298:G298)</f>
        <v>0</v>
      </c>
      <c r="H297" s="157"/>
      <c r="I297" s="157">
        <f>SUM(I298:I298)</f>
        <v>0</v>
      </c>
      <c r="J297" s="157"/>
      <c r="K297" s="157">
        <f>SUM(K298:K298)</f>
        <v>0</v>
      </c>
      <c r="L297" s="157"/>
      <c r="M297" s="157">
        <f>SUM(M298:M298)</f>
        <v>0</v>
      </c>
      <c r="N297" s="157"/>
      <c r="O297" s="157">
        <f>SUM(O298:O298)</f>
        <v>0</v>
      </c>
      <c r="P297" s="157"/>
      <c r="Q297" s="157">
        <f>SUM(Q298:Q298)</f>
        <v>0</v>
      </c>
      <c r="R297" s="157"/>
      <c r="S297" s="157"/>
      <c r="T297" s="158"/>
      <c r="U297" s="152"/>
      <c r="V297" s="152">
        <f>SUM(V298:V298)</f>
        <v>0</v>
      </c>
      <c r="W297" s="152"/>
      <c r="AG297" t="s">
        <v>138</v>
      </c>
    </row>
    <row r="298" spans="1:60" outlineLevel="1" x14ac:dyDescent="0.2">
      <c r="A298" s="159">
        <v>104</v>
      </c>
      <c r="B298" s="160" t="s">
        <v>505</v>
      </c>
      <c r="C298" s="177" t="s">
        <v>506</v>
      </c>
      <c r="D298" s="161" t="s">
        <v>507</v>
      </c>
      <c r="E298" s="162">
        <v>1</v>
      </c>
      <c r="F298" s="163"/>
      <c r="G298" s="164">
        <f>ROUND(E298*F298,2)</f>
        <v>0</v>
      </c>
      <c r="H298" s="163"/>
      <c r="I298" s="164">
        <f>ROUND(E298*H298,2)</f>
        <v>0</v>
      </c>
      <c r="J298" s="163"/>
      <c r="K298" s="164">
        <f>ROUND(E298*J298,2)</f>
        <v>0</v>
      </c>
      <c r="L298" s="164">
        <v>21</v>
      </c>
      <c r="M298" s="164">
        <f>G298*(1+L298/100)</f>
        <v>0</v>
      </c>
      <c r="N298" s="164">
        <v>0</v>
      </c>
      <c r="O298" s="164">
        <f>ROUND(E298*N298,2)</f>
        <v>0</v>
      </c>
      <c r="P298" s="164">
        <v>0</v>
      </c>
      <c r="Q298" s="164">
        <f>ROUND(E298*P298,2)</f>
        <v>0</v>
      </c>
      <c r="R298" s="164"/>
      <c r="S298" s="164" t="s">
        <v>143</v>
      </c>
      <c r="T298" s="165" t="s">
        <v>508</v>
      </c>
      <c r="U298" s="144">
        <v>0</v>
      </c>
      <c r="V298" s="144">
        <f>ROUND(E298*U298,2)</f>
        <v>0</v>
      </c>
      <c r="W298" s="144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 t="s">
        <v>509</v>
      </c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</row>
    <row r="299" spans="1:60" x14ac:dyDescent="0.2">
      <c r="A299" s="3"/>
      <c r="B299" s="4"/>
      <c r="C299" s="181"/>
      <c r="D299" s="6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AE299">
        <v>15</v>
      </c>
      <c r="AF299">
        <v>21</v>
      </c>
    </row>
    <row r="300" spans="1:60" x14ac:dyDescent="0.2">
      <c r="A300" s="145"/>
      <c r="B300" s="146" t="s">
        <v>29</v>
      </c>
      <c r="C300" s="182"/>
      <c r="D300" s="147"/>
      <c r="E300" s="148"/>
      <c r="F300" s="148"/>
      <c r="G300" s="175">
        <f>G8+G46+G51+G58+G85+G89+G95+G130+G153+G173+G194+G217+G223+G230+G242+G251+G282+G285+G297</f>
        <v>0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AE300">
        <f>SUMIF(L7:L298,AE299,G7:G298)</f>
        <v>0</v>
      </c>
      <c r="AF300">
        <f>SUMIF(L7:L298,AF299,G7:G298)</f>
        <v>0</v>
      </c>
      <c r="AG300" t="s">
        <v>510</v>
      </c>
    </row>
    <row r="301" spans="1:60" x14ac:dyDescent="0.2">
      <c r="C301" s="183"/>
      <c r="D301" s="10"/>
      <c r="AG301" t="s">
        <v>511</v>
      </c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Zbw/ef3u/7WWEGr+oQzh1g0t8ytJBz3T6cwqVlnIZrDBLI7OzZTK/i5V5zA6kJGwHSeLAoATRdLUw7niPFb9g==" saltValue="dyZvQTfnRMLIzgcZfFVtXA==" spinCount="100000" sheet="1"/>
  <mergeCells count="46">
    <mergeCell ref="C278:G278"/>
    <mergeCell ref="C284:G284"/>
    <mergeCell ref="C293:G293"/>
    <mergeCell ref="C295:G295"/>
    <mergeCell ref="C193:G193"/>
    <mergeCell ref="C221:G221"/>
    <mergeCell ref="C246:G246"/>
    <mergeCell ref="C249:G249"/>
    <mergeCell ref="C259:G259"/>
    <mergeCell ref="C262:G262"/>
    <mergeCell ref="C179:G179"/>
    <mergeCell ref="C105:G105"/>
    <mergeCell ref="C108:G108"/>
    <mergeCell ref="C111:G111"/>
    <mergeCell ref="C114:G114"/>
    <mergeCell ref="C120:G120"/>
    <mergeCell ref="C125:G125"/>
    <mergeCell ref="C134:G134"/>
    <mergeCell ref="C138:G138"/>
    <mergeCell ref="C141:G141"/>
    <mergeCell ref="C148:G148"/>
    <mergeCell ref="C172:G172"/>
    <mergeCell ref="C102:G102"/>
    <mergeCell ref="C39:G39"/>
    <mergeCell ref="C48:G48"/>
    <mergeCell ref="C53:G53"/>
    <mergeCell ref="C56:G56"/>
    <mergeCell ref="C60:G60"/>
    <mergeCell ref="C70:G70"/>
    <mergeCell ref="C73:G73"/>
    <mergeCell ref="C76:G76"/>
    <mergeCell ref="C87:G87"/>
    <mergeCell ref="C94:G94"/>
    <mergeCell ref="C99:G99"/>
    <mergeCell ref="C35:G35"/>
    <mergeCell ref="A1:G1"/>
    <mergeCell ref="C2:G2"/>
    <mergeCell ref="C3:G3"/>
    <mergeCell ref="C4:G4"/>
    <mergeCell ref="C10:G10"/>
    <mergeCell ref="C13:G13"/>
    <mergeCell ref="C17:G17"/>
    <mergeCell ref="C19:G19"/>
    <mergeCell ref="C22:G22"/>
    <mergeCell ref="C25:G25"/>
    <mergeCell ref="C31:G3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1DFC-1601-4605-9BE7-13CB89EFB251}">
  <sheetPr>
    <outlinePr summaryBelow="0"/>
  </sheetPr>
  <dimension ref="A1:BH5000"/>
  <sheetViews>
    <sheetView workbookViewId="0">
      <pane ySplit="7" topLeftCell="A8" activePane="bottomLeft" state="frozen"/>
      <selection pane="bottomLeft" activeCell="F10" sqref="F10"/>
    </sheetView>
  </sheetViews>
  <sheetFormatPr defaultRowHeight="12.75" outlineLevelRow="1" x14ac:dyDescent="0.2"/>
  <cols>
    <col min="1" max="1" width="3.42578125" customWidth="1"/>
    <col min="2" max="2" width="12.5703125" style="80" customWidth="1"/>
    <col min="3" max="3" width="63.28515625" style="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3" t="s">
        <v>112</v>
      </c>
      <c r="B1" s="253"/>
      <c r="C1" s="253"/>
      <c r="D1" s="253"/>
      <c r="E1" s="253"/>
      <c r="F1" s="253"/>
      <c r="G1" s="253"/>
      <c r="AG1" t="s">
        <v>113</v>
      </c>
    </row>
    <row r="2" spans="1:60" ht="24.95" customHeight="1" x14ac:dyDescent="0.2">
      <c r="A2" s="66" t="s">
        <v>7</v>
      </c>
      <c r="B2" s="65" t="s">
        <v>43</v>
      </c>
      <c r="C2" s="254" t="s">
        <v>44</v>
      </c>
      <c r="D2" s="255"/>
      <c r="E2" s="255"/>
      <c r="F2" s="255"/>
      <c r="G2" s="256"/>
      <c r="AG2" t="s">
        <v>114</v>
      </c>
    </row>
    <row r="3" spans="1:60" ht="24.95" customHeight="1" x14ac:dyDescent="0.2">
      <c r="A3" s="66" t="s">
        <v>8</v>
      </c>
      <c r="B3" s="65" t="s">
        <v>54</v>
      </c>
      <c r="C3" s="254" t="s">
        <v>55</v>
      </c>
      <c r="D3" s="255"/>
      <c r="E3" s="255"/>
      <c r="F3" s="255"/>
      <c r="G3" s="256"/>
      <c r="AC3" s="80" t="s">
        <v>114</v>
      </c>
      <c r="AG3" t="s">
        <v>115</v>
      </c>
    </row>
    <row r="4" spans="1:60" ht="24.95" customHeight="1" x14ac:dyDescent="0.2">
      <c r="A4" s="131" t="s">
        <v>9</v>
      </c>
      <c r="B4" s="132" t="s">
        <v>43</v>
      </c>
      <c r="C4" s="257" t="s">
        <v>55</v>
      </c>
      <c r="D4" s="258"/>
      <c r="E4" s="258"/>
      <c r="F4" s="258"/>
      <c r="G4" s="259"/>
      <c r="AG4" t="s">
        <v>116</v>
      </c>
    </row>
    <row r="5" spans="1:60" x14ac:dyDescent="0.2">
      <c r="D5" s="10"/>
    </row>
    <row r="6" spans="1:60" ht="38.25" x14ac:dyDescent="0.2">
      <c r="A6" s="134" t="s">
        <v>117</v>
      </c>
      <c r="B6" s="136" t="s">
        <v>118</v>
      </c>
      <c r="C6" s="136" t="s">
        <v>119</v>
      </c>
      <c r="D6" s="135" t="s">
        <v>120</v>
      </c>
      <c r="E6" s="134" t="s">
        <v>121</v>
      </c>
      <c r="F6" s="133" t="s">
        <v>122</v>
      </c>
      <c r="G6" s="134" t="s">
        <v>29</v>
      </c>
      <c r="H6" s="137" t="s">
        <v>30</v>
      </c>
      <c r="I6" s="137" t="s">
        <v>123</v>
      </c>
      <c r="J6" s="137" t="s">
        <v>31</v>
      </c>
      <c r="K6" s="137" t="s">
        <v>124</v>
      </c>
      <c r="L6" s="137" t="s">
        <v>125</v>
      </c>
      <c r="M6" s="137" t="s">
        <v>126</v>
      </c>
      <c r="N6" s="137" t="s">
        <v>127</v>
      </c>
      <c r="O6" s="137" t="s">
        <v>128</v>
      </c>
      <c r="P6" s="137" t="s">
        <v>129</v>
      </c>
      <c r="Q6" s="137" t="s">
        <v>130</v>
      </c>
      <c r="R6" s="137" t="s">
        <v>131</v>
      </c>
      <c r="S6" s="137" t="s">
        <v>132</v>
      </c>
      <c r="T6" s="137" t="s">
        <v>133</v>
      </c>
      <c r="U6" s="137" t="s">
        <v>134</v>
      </c>
      <c r="V6" s="137" t="s">
        <v>135</v>
      </c>
      <c r="W6" s="137" t="s">
        <v>136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137</v>
      </c>
      <c r="B8" s="154" t="s">
        <v>108</v>
      </c>
      <c r="C8" s="176" t="s">
        <v>109</v>
      </c>
      <c r="D8" s="155"/>
      <c r="E8" s="156"/>
      <c r="F8" s="157"/>
      <c r="G8" s="157">
        <f>SUMIF(AG9:AG9,"&lt;&gt;NOR",G9:G9)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7"/>
      <c r="O8" s="157">
        <f>SUM(O9:O9)</f>
        <v>0</v>
      </c>
      <c r="P8" s="157"/>
      <c r="Q8" s="157">
        <f>SUM(Q9:Q9)</f>
        <v>0</v>
      </c>
      <c r="R8" s="157"/>
      <c r="S8" s="157"/>
      <c r="T8" s="158"/>
      <c r="U8" s="152"/>
      <c r="V8" s="152">
        <f>SUM(V9:V9)</f>
        <v>0</v>
      </c>
      <c r="W8" s="152"/>
      <c r="AG8" t="s">
        <v>138</v>
      </c>
    </row>
    <row r="9" spans="1:60" outlineLevel="1" x14ac:dyDescent="0.2">
      <c r="A9" s="159">
        <v>1</v>
      </c>
      <c r="B9" s="160" t="s">
        <v>512</v>
      </c>
      <c r="C9" s="177" t="s">
        <v>513</v>
      </c>
      <c r="D9" s="161" t="s">
        <v>514</v>
      </c>
      <c r="E9" s="162">
        <v>1</v>
      </c>
      <c r="F9" s="163">
        <f>'příloha č.1 -elektroinstalace'!E25</f>
        <v>0</v>
      </c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515</v>
      </c>
      <c r="T9" s="165" t="s">
        <v>508</v>
      </c>
      <c r="U9" s="144">
        <v>0</v>
      </c>
      <c r="V9" s="144">
        <f>ROUND(E9*U9,2)</f>
        <v>0</v>
      </c>
      <c r="W9" s="144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516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x14ac:dyDescent="0.2">
      <c r="A10" s="3"/>
      <c r="B10" s="4"/>
      <c r="C10" s="181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AE10">
        <v>15</v>
      </c>
      <c r="AF10">
        <v>21</v>
      </c>
    </row>
    <row r="11" spans="1:60" x14ac:dyDescent="0.2">
      <c r="A11" s="145"/>
      <c r="B11" s="146" t="s">
        <v>29</v>
      </c>
      <c r="C11" s="182"/>
      <c r="D11" s="147"/>
      <c r="E11" s="148"/>
      <c r="F11" s="148"/>
      <c r="G11" s="175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AE11">
        <f>SUMIF(L7:L9,AE10,G7:G9)</f>
        <v>0</v>
      </c>
      <c r="AF11">
        <f>SUMIF(L7:L9,AF10,G7:G9)</f>
        <v>0</v>
      </c>
      <c r="AG11" t="s">
        <v>510</v>
      </c>
    </row>
    <row r="12" spans="1:60" x14ac:dyDescent="0.2">
      <c r="C12" s="183"/>
      <c r="D12" s="10"/>
      <c r="AG12" t="s">
        <v>511</v>
      </c>
    </row>
    <row r="13" spans="1:60" x14ac:dyDescent="0.2">
      <c r="D13" s="10"/>
    </row>
    <row r="14" spans="1:60" x14ac:dyDescent="0.2">
      <c r="D14" s="10"/>
    </row>
    <row r="15" spans="1:60" x14ac:dyDescent="0.2">
      <c r="D15" s="10"/>
    </row>
    <row r="16" spans="1:60" x14ac:dyDescent="0.2">
      <c r="D16" s="10"/>
    </row>
    <row r="17" spans="4:4" x14ac:dyDescent="0.2">
      <c r="D17" s="10"/>
    </row>
    <row r="18" spans="4:4" x14ac:dyDescent="0.2">
      <c r="D18" s="10"/>
    </row>
    <row r="19" spans="4:4" x14ac:dyDescent="0.2">
      <c r="D19" s="10"/>
    </row>
    <row r="20" spans="4:4" x14ac:dyDescent="0.2">
      <c r="D20" s="10"/>
    </row>
    <row r="21" spans="4:4" x14ac:dyDescent="0.2">
      <c r="D21" s="10"/>
    </row>
    <row r="22" spans="4:4" x14ac:dyDescent="0.2">
      <c r="D22" s="10"/>
    </row>
    <row r="23" spans="4:4" x14ac:dyDescent="0.2">
      <c r="D23" s="10"/>
    </row>
    <row r="24" spans="4:4" x14ac:dyDescent="0.2">
      <c r="D24" s="10"/>
    </row>
    <row r="25" spans="4:4" x14ac:dyDescent="0.2">
      <c r="D25" s="10"/>
    </row>
    <row r="26" spans="4:4" x14ac:dyDescent="0.2">
      <c r="D26" s="10"/>
    </row>
    <row r="27" spans="4:4" x14ac:dyDescent="0.2">
      <c r="D27" s="10"/>
    </row>
    <row r="28" spans="4:4" x14ac:dyDescent="0.2">
      <c r="D28" s="10"/>
    </row>
    <row r="29" spans="4:4" x14ac:dyDescent="0.2">
      <c r="D29" s="10"/>
    </row>
    <row r="30" spans="4:4" x14ac:dyDescent="0.2">
      <c r="D30" s="10"/>
    </row>
    <row r="31" spans="4:4" x14ac:dyDescent="0.2">
      <c r="D31" s="10"/>
    </row>
    <row r="32" spans="4:4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UF2P3i3xqoq/5na8wYF8k9ZW2ekzcVQ3z8qSGUAWLtQINzalRYIAUKukifaHyvKKMY3pYaEXY/zOuJIbCELUg==" saltValue="R824FiL5clVDMRAJylIzWA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756A-10CF-463A-94E6-569422FEB882}">
  <dimension ref="A1:K87"/>
  <sheetViews>
    <sheetView topLeftCell="A13" workbookViewId="0">
      <selection activeCell="H39" sqref="H39"/>
    </sheetView>
  </sheetViews>
  <sheetFormatPr defaultRowHeight="15" x14ac:dyDescent="0.25"/>
  <cols>
    <col min="1" max="6" width="9.140625" style="185"/>
    <col min="7" max="7" width="10.42578125" style="185" bestFit="1" customWidth="1"/>
    <col min="8" max="16384" width="9.140625" style="185"/>
  </cols>
  <sheetData>
    <row r="1" spans="1:11" x14ac:dyDescent="0.25">
      <c r="A1" s="184" t="s">
        <v>787</v>
      </c>
      <c r="F1" s="186"/>
      <c r="I1" s="186"/>
      <c r="J1" s="186"/>
      <c r="K1" s="186"/>
    </row>
    <row r="2" spans="1:11" x14ac:dyDescent="0.25">
      <c r="F2" s="186"/>
      <c r="I2" s="186"/>
      <c r="J2" s="186"/>
      <c r="K2" s="186"/>
    </row>
    <row r="3" spans="1:11" x14ac:dyDescent="0.25">
      <c r="F3" s="186"/>
      <c r="I3" s="186"/>
      <c r="J3" s="186"/>
      <c r="K3" s="186"/>
    </row>
    <row r="4" spans="1:11" x14ac:dyDescent="0.25">
      <c r="A4" s="185" t="s">
        <v>22</v>
      </c>
      <c r="B4" s="187" t="s">
        <v>788</v>
      </c>
      <c r="F4" s="186"/>
      <c r="I4" s="186"/>
      <c r="J4" s="186"/>
      <c r="K4" s="186"/>
    </row>
    <row r="5" spans="1:11" x14ac:dyDescent="0.25">
      <c r="B5" s="187" t="s">
        <v>789</v>
      </c>
      <c r="F5" s="186"/>
      <c r="I5" s="186"/>
      <c r="J5" s="186"/>
      <c r="K5" s="186"/>
    </row>
    <row r="6" spans="1:11" x14ac:dyDescent="0.25">
      <c r="A6" s="185" t="s">
        <v>790</v>
      </c>
      <c r="B6" s="184" t="s">
        <v>791</v>
      </c>
      <c r="F6" s="186"/>
      <c r="I6" s="186"/>
      <c r="J6" s="186"/>
      <c r="K6" s="186"/>
    </row>
    <row r="7" spans="1:11" x14ac:dyDescent="0.25">
      <c r="B7" s="184"/>
      <c r="F7" s="186"/>
      <c r="I7" s="186"/>
      <c r="J7" s="186"/>
      <c r="K7" s="186"/>
    </row>
    <row r="8" spans="1:11" x14ac:dyDescent="0.25">
      <c r="B8" s="184"/>
      <c r="F8" s="186"/>
      <c r="I8" s="186"/>
      <c r="J8" s="186"/>
      <c r="K8" s="186"/>
    </row>
    <row r="9" spans="1:11" x14ac:dyDescent="0.25">
      <c r="F9" s="186"/>
      <c r="I9" s="186"/>
      <c r="J9" s="186"/>
      <c r="K9" s="186"/>
    </row>
    <row r="10" spans="1:11" x14ac:dyDescent="0.25">
      <c r="F10" s="186"/>
      <c r="I10" s="186"/>
      <c r="J10" s="186"/>
      <c r="K10" s="186"/>
    </row>
    <row r="11" spans="1:11" x14ac:dyDescent="0.25">
      <c r="F11" s="186"/>
      <c r="I11" s="186"/>
      <c r="J11" s="186"/>
      <c r="K11" s="186"/>
    </row>
    <row r="12" spans="1:11" x14ac:dyDescent="0.25">
      <c r="F12" s="186"/>
      <c r="I12" s="186"/>
      <c r="J12" s="186"/>
      <c r="K12" s="186"/>
    </row>
    <row r="13" spans="1:11" x14ac:dyDescent="0.25">
      <c r="A13" s="184" t="s">
        <v>792</v>
      </c>
      <c r="F13" s="186"/>
      <c r="I13" s="186"/>
      <c r="J13" s="186"/>
      <c r="K13" s="186"/>
    </row>
    <row r="14" spans="1:11" x14ac:dyDescent="0.25">
      <c r="F14" s="186"/>
      <c r="I14" s="186"/>
      <c r="J14" s="186"/>
      <c r="K14" s="186"/>
    </row>
    <row r="15" spans="1:11" x14ac:dyDescent="0.25">
      <c r="F15" s="186"/>
      <c r="G15" s="185" t="s">
        <v>31</v>
      </c>
      <c r="I15" s="186" t="s">
        <v>30</v>
      </c>
      <c r="J15" s="186"/>
      <c r="K15" s="188" t="s">
        <v>793</v>
      </c>
    </row>
    <row r="16" spans="1:11" x14ac:dyDescent="0.25">
      <c r="A16" s="189" t="s">
        <v>794</v>
      </c>
      <c r="F16" s="186"/>
      <c r="G16" s="190"/>
      <c r="H16" s="190"/>
      <c r="I16" s="190"/>
      <c r="J16" s="186"/>
      <c r="K16" s="190">
        <f>I32</f>
        <v>0</v>
      </c>
    </row>
    <row r="17" spans="1:11" x14ac:dyDescent="0.25">
      <c r="A17" s="185" t="s">
        <v>795</v>
      </c>
      <c r="F17" s="186"/>
      <c r="G17" s="190">
        <f>I48</f>
        <v>0</v>
      </c>
      <c r="H17" s="190"/>
      <c r="I17" s="190"/>
      <c r="J17" s="186"/>
      <c r="K17" s="186"/>
    </row>
    <row r="18" spans="1:11" x14ac:dyDescent="0.25">
      <c r="A18" s="185" t="s">
        <v>796</v>
      </c>
      <c r="F18" s="186"/>
      <c r="G18" s="190">
        <f>K54</f>
        <v>0</v>
      </c>
      <c r="H18" s="190"/>
      <c r="I18" s="190"/>
      <c r="J18" s="186"/>
      <c r="K18" s="186"/>
    </row>
    <row r="19" spans="1:11" x14ac:dyDescent="0.25">
      <c r="A19" s="185" t="s">
        <v>797</v>
      </c>
      <c r="F19" s="186"/>
      <c r="G19" s="190"/>
      <c r="H19" s="190"/>
      <c r="I19" s="190">
        <f>I76</f>
        <v>0</v>
      </c>
      <c r="J19" s="186"/>
      <c r="K19" s="186"/>
    </row>
    <row r="20" spans="1:11" x14ac:dyDescent="0.25">
      <c r="A20" s="185" t="s">
        <v>798</v>
      </c>
      <c r="F20" s="186"/>
      <c r="G20" s="190">
        <f>I84</f>
        <v>0</v>
      </c>
      <c r="H20" s="190"/>
      <c r="I20" s="190"/>
      <c r="J20" s="186"/>
      <c r="K20" s="186"/>
    </row>
    <row r="21" spans="1:11" x14ac:dyDescent="0.25">
      <c r="F21" s="186"/>
      <c r="G21" s="190"/>
      <c r="H21" s="190"/>
      <c r="I21" s="190"/>
      <c r="J21" s="186"/>
      <c r="K21" s="186"/>
    </row>
    <row r="22" spans="1:11" x14ac:dyDescent="0.25">
      <c r="A22" s="185" t="s">
        <v>799</v>
      </c>
      <c r="F22" s="186"/>
      <c r="G22" s="190">
        <f>SUM(G16:G20)</f>
        <v>0</v>
      </c>
      <c r="H22" s="190"/>
      <c r="I22" s="190">
        <f>I19</f>
        <v>0</v>
      </c>
      <c r="J22" s="186"/>
      <c r="K22" s="190">
        <f>K16</f>
        <v>0</v>
      </c>
    </row>
    <row r="23" spans="1:11" x14ac:dyDescent="0.25">
      <c r="F23" s="186"/>
      <c r="G23" s="186"/>
      <c r="I23" s="186"/>
      <c r="J23" s="186"/>
      <c r="K23" s="186"/>
    </row>
    <row r="24" spans="1:11" x14ac:dyDescent="0.25">
      <c r="A24" s="191"/>
      <c r="F24" s="186"/>
      <c r="G24" s="186"/>
      <c r="I24" s="186"/>
      <c r="J24" s="186"/>
      <c r="K24" s="186"/>
    </row>
    <row r="25" spans="1:11" x14ac:dyDescent="0.25">
      <c r="A25" s="184" t="s">
        <v>800</v>
      </c>
      <c r="E25" s="192">
        <f>G22+I22+K22</f>
        <v>0</v>
      </c>
      <c r="F25" s="185" t="s">
        <v>801</v>
      </c>
      <c r="I25" s="186"/>
      <c r="J25" s="186"/>
      <c r="K25" s="186"/>
    </row>
    <row r="26" spans="1:11" x14ac:dyDescent="0.25">
      <c r="E26" s="193"/>
      <c r="F26" s="194"/>
      <c r="I26" s="186"/>
      <c r="J26" s="186"/>
      <c r="K26" s="186"/>
    </row>
    <row r="27" spans="1:11" x14ac:dyDescent="0.25">
      <c r="A27" s="191"/>
      <c r="F27" s="186"/>
      <c r="I27" s="186"/>
      <c r="J27" s="186"/>
      <c r="K27" s="186"/>
    </row>
    <row r="28" spans="1:11" x14ac:dyDescent="0.25">
      <c r="A28" s="184" t="s">
        <v>802</v>
      </c>
      <c r="F28" s="186"/>
      <c r="I28" s="186"/>
      <c r="J28" s="186"/>
      <c r="K28" s="186"/>
    </row>
    <row r="29" spans="1:11" x14ac:dyDescent="0.25">
      <c r="A29" s="195"/>
      <c r="F29" s="185" t="s">
        <v>803</v>
      </c>
      <c r="G29" s="185" t="s">
        <v>120</v>
      </c>
      <c r="H29" s="186" t="s">
        <v>804</v>
      </c>
      <c r="I29" s="186" t="s">
        <v>29</v>
      </c>
      <c r="J29" s="186"/>
      <c r="K29" s="186"/>
    </row>
    <row r="30" spans="1:11" x14ac:dyDescent="0.25">
      <c r="A30" s="189" t="s">
        <v>805</v>
      </c>
      <c r="F30" s="186">
        <v>1</v>
      </c>
      <c r="G30" s="185" t="s">
        <v>806</v>
      </c>
      <c r="H30" s="186">
        <v>0</v>
      </c>
      <c r="I30" s="186">
        <f>H30*F30</f>
        <v>0</v>
      </c>
      <c r="J30" s="186"/>
      <c r="K30" s="186"/>
    </row>
    <row r="31" spans="1:11" x14ac:dyDescent="0.25">
      <c r="A31" s="189"/>
      <c r="F31" s="186"/>
      <c r="H31" s="186"/>
      <c r="I31" s="186"/>
      <c r="J31" s="186"/>
      <c r="K31" s="186"/>
    </row>
    <row r="32" spans="1:11" x14ac:dyDescent="0.25">
      <c r="A32" s="185" t="s">
        <v>807</v>
      </c>
      <c r="F32" s="186"/>
      <c r="I32" s="186">
        <f>SUM(I30:I30)</f>
        <v>0</v>
      </c>
      <c r="J32" s="186"/>
      <c r="K32" s="186"/>
    </row>
    <row r="33" spans="1:11" x14ac:dyDescent="0.25">
      <c r="F33" s="186"/>
      <c r="I33" s="186"/>
      <c r="J33" s="186"/>
      <c r="K33" s="186"/>
    </row>
    <row r="34" spans="1:11" x14ac:dyDescent="0.25">
      <c r="F34" s="186"/>
      <c r="I34" s="186"/>
      <c r="J34" s="186"/>
      <c r="K34" s="186"/>
    </row>
    <row r="35" spans="1:11" x14ac:dyDescent="0.25">
      <c r="A35" s="184" t="s">
        <v>808</v>
      </c>
      <c r="F35" s="186"/>
      <c r="I35" s="186"/>
      <c r="J35" s="186"/>
      <c r="K35" s="186"/>
    </row>
    <row r="36" spans="1:11" x14ac:dyDescent="0.25">
      <c r="F36" s="186"/>
      <c r="H36" s="185" t="s">
        <v>809</v>
      </c>
      <c r="I36" s="186"/>
      <c r="J36" s="186" t="s">
        <v>810</v>
      </c>
      <c r="K36" s="186"/>
    </row>
    <row r="37" spans="1:11" x14ac:dyDescent="0.25">
      <c r="F37" s="185" t="s">
        <v>803</v>
      </c>
      <c r="G37" s="185" t="s">
        <v>120</v>
      </c>
      <c r="H37" s="186" t="s">
        <v>804</v>
      </c>
      <c r="I37" s="186" t="s">
        <v>29</v>
      </c>
      <c r="J37" s="186" t="s">
        <v>804</v>
      </c>
      <c r="K37" s="186" t="s">
        <v>29</v>
      </c>
    </row>
    <row r="38" spans="1:11" x14ac:dyDescent="0.25">
      <c r="A38" s="196">
        <v>1</v>
      </c>
      <c r="B38" s="185" t="s">
        <v>811</v>
      </c>
      <c r="F38" s="186">
        <v>3</v>
      </c>
      <c r="G38" s="185" t="s">
        <v>806</v>
      </c>
      <c r="H38" s="186">
        <v>0</v>
      </c>
      <c r="I38" s="186">
        <f>H38*F38</f>
        <v>0</v>
      </c>
      <c r="J38" s="186">
        <v>0</v>
      </c>
      <c r="K38" s="186">
        <f>F38*J38</f>
        <v>0</v>
      </c>
    </row>
    <row r="39" spans="1:11" x14ac:dyDescent="0.25">
      <c r="A39" s="196">
        <f>A38+1</f>
        <v>2</v>
      </c>
      <c r="B39" s="185" t="s">
        <v>812</v>
      </c>
      <c r="F39" s="186">
        <v>3</v>
      </c>
      <c r="G39" s="185" t="s">
        <v>806</v>
      </c>
      <c r="H39" s="186">
        <v>0</v>
      </c>
      <c r="I39" s="186">
        <f t="shared" ref="I39:I45" si="0">H39*F39</f>
        <v>0</v>
      </c>
      <c r="J39" s="186">
        <v>0</v>
      </c>
      <c r="K39" s="186">
        <f>F39*J39</f>
        <v>0</v>
      </c>
    </row>
    <row r="40" spans="1:11" x14ac:dyDescent="0.25">
      <c r="A40" s="196">
        <f t="shared" ref="A40:A46" si="1">A39+1</f>
        <v>3</v>
      </c>
      <c r="B40" s="185" t="s">
        <v>813</v>
      </c>
      <c r="F40" s="197">
        <v>48</v>
      </c>
      <c r="G40" s="185" t="s">
        <v>229</v>
      </c>
      <c r="H40" s="186">
        <v>0</v>
      </c>
      <c r="I40" s="186">
        <f t="shared" si="0"/>
        <v>0</v>
      </c>
      <c r="J40" s="186">
        <v>0</v>
      </c>
      <c r="K40" s="186">
        <f>F40*J40</f>
        <v>0</v>
      </c>
    </row>
    <row r="41" spans="1:11" x14ac:dyDescent="0.25">
      <c r="A41" s="196">
        <f t="shared" si="1"/>
        <v>4</v>
      </c>
      <c r="B41" s="185" t="s">
        <v>814</v>
      </c>
      <c r="F41" s="197">
        <v>3</v>
      </c>
      <c r="G41" s="185" t="s">
        <v>229</v>
      </c>
      <c r="H41" s="186">
        <v>0</v>
      </c>
      <c r="I41" s="186">
        <f t="shared" si="0"/>
        <v>0</v>
      </c>
      <c r="J41" s="186">
        <v>0</v>
      </c>
      <c r="K41" s="186">
        <f>F41*J41</f>
        <v>0</v>
      </c>
    </row>
    <row r="42" spans="1:11" x14ac:dyDescent="0.25">
      <c r="A42" s="196">
        <f t="shared" si="1"/>
        <v>5</v>
      </c>
      <c r="B42" s="185" t="s">
        <v>815</v>
      </c>
      <c r="F42" s="186">
        <v>10</v>
      </c>
      <c r="G42" s="185" t="s">
        <v>806</v>
      </c>
      <c r="H42" s="186">
        <v>0</v>
      </c>
      <c r="I42" s="186">
        <f t="shared" si="0"/>
        <v>0</v>
      </c>
      <c r="J42" s="186">
        <v>0</v>
      </c>
      <c r="K42" s="186">
        <f>F42*J42</f>
        <v>0</v>
      </c>
    </row>
    <row r="43" spans="1:11" x14ac:dyDescent="0.25">
      <c r="A43" s="196">
        <f t="shared" si="1"/>
        <v>6</v>
      </c>
      <c r="B43" s="185" t="s">
        <v>816</v>
      </c>
      <c r="F43" s="186">
        <v>9</v>
      </c>
      <c r="G43" s="185" t="s">
        <v>806</v>
      </c>
      <c r="H43" s="186">
        <v>0</v>
      </c>
      <c r="I43" s="186">
        <f t="shared" si="0"/>
        <v>0</v>
      </c>
      <c r="J43" s="198" t="s">
        <v>817</v>
      </c>
      <c r="K43" s="198" t="s">
        <v>817</v>
      </c>
    </row>
    <row r="44" spans="1:11" x14ac:dyDescent="0.25">
      <c r="A44" s="196">
        <f t="shared" si="1"/>
        <v>7</v>
      </c>
      <c r="B44" s="185" t="s">
        <v>818</v>
      </c>
      <c r="F44" s="186">
        <v>10</v>
      </c>
      <c r="G44" s="185" t="s">
        <v>806</v>
      </c>
      <c r="H44" s="186">
        <v>0</v>
      </c>
      <c r="I44" s="186">
        <f t="shared" si="0"/>
        <v>0</v>
      </c>
      <c r="J44" s="198" t="s">
        <v>817</v>
      </c>
      <c r="K44" s="198" t="s">
        <v>817</v>
      </c>
    </row>
    <row r="45" spans="1:11" x14ac:dyDescent="0.25">
      <c r="A45" s="196">
        <f t="shared" si="1"/>
        <v>8</v>
      </c>
      <c r="B45" s="185" t="s">
        <v>819</v>
      </c>
      <c r="F45" s="186">
        <v>1</v>
      </c>
      <c r="G45" s="185" t="s">
        <v>806</v>
      </c>
      <c r="H45" s="186">
        <v>0</v>
      </c>
      <c r="I45" s="186">
        <f t="shared" si="0"/>
        <v>0</v>
      </c>
      <c r="J45" s="198" t="s">
        <v>817</v>
      </c>
      <c r="K45" s="198" t="s">
        <v>817</v>
      </c>
    </row>
    <row r="46" spans="1:11" x14ac:dyDescent="0.25">
      <c r="A46" s="196">
        <f t="shared" si="1"/>
        <v>9</v>
      </c>
      <c r="B46" s="185" t="s">
        <v>820</v>
      </c>
      <c r="F46" s="186">
        <v>1</v>
      </c>
      <c r="G46" s="185" t="s">
        <v>806</v>
      </c>
      <c r="H46" s="186">
        <v>0</v>
      </c>
      <c r="I46" s="186">
        <f>H46*F46</f>
        <v>0</v>
      </c>
      <c r="J46" s="186">
        <v>0</v>
      </c>
      <c r="K46" s="186">
        <f>F46*J46</f>
        <v>0</v>
      </c>
    </row>
    <row r="47" spans="1:11" x14ac:dyDescent="0.25">
      <c r="A47" s="196"/>
      <c r="F47" s="186"/>
      <c r="H47" s="197"/>
      <c r="I47" s="186"/>
      <c r="J47" s="186"/>
      <c r="K47" s="186"/>
    </row>
    <row r="48" spans="1:11" x14ac:dyDescent="0.25">
      <c r="A48" s="185" t="s">
        <v>821</v>
      </c>
      <c r="F48" s="186"/>
      <c r="I48" s="186">
        <f>SUM(I38:I46)</f>
        <v>0</v>
      </c>
      <c r="J48" s="186"/>
      <c r="K48" s="186"/>
    </row>
    <row r="49" spans="1:11" x14ac:dyDescent="0.25">
      <c r="F49" s="186"/>
      <c r="I49" s="186"/>
      <c r="J49" s="186"/>
      <c r="K49" s="186">
        <f>SUM(K38:K46)</f>
        <v>0</v>
      </c>
    </row>
    <row r="50" spans="1:11" x14ac:dyDescent="0.25">
      <c r="A50" s="185" t="s">
        <v>822</v>
      </c>
      <c r="F50" s="186"/>
      <c r="I50" s="186"/>
      <c r="J50" s="186"/>
      <c r="K50" s="186"/>
    </row>
    <row r="51" spans="1:11" x14ac:dyDescent="0.25">
      <c r="A51" s="196"/>
      <c r="F51" s="186"/>
      <c r="G51" s="186"/>
      <c r="I51" s="186"/>
      <c r="J51" s="186"/>
      <c r="K51" s="186">
        <f>SUM(K40,K41)*0.05</f>
        <v>0</v>
      </c>
    </row>
    <row r="52" spans="1:11" x14ac:dyDescent="0.25">
      <c r="A52" s="196" t="s">
        <v>823</v>
      </c>
      <c r="F52" s="186"/>
      <c r="G52" s="186"/>
      <c r="J52" s="199"/>
      <c r="K52" s="186">
        <f>(K49-K51/0.05)*0.05</f>
        <v>0</v>
      </c>
    </row>
    <row r="53" spans="1:11" x14ac:dyDescent="0.25">
      <c r="A53" s="196" t="s">
        <v>824</v>
      </c>
      <c r="F53" s="186"/>
      <c r="G53" s="186"/>
      <c r="J53" s="186"/>
      <c r="K53" s="186"/>
    </row>
    <row r="54" spans="1:11" x14ac:dyDescent="0.25">
      <c r="A54" s="196"/>
      <c r="F54" s="186"/>
      <c r="G54" s="186"/>
      <c r="J54" s="186"/>
      <c r="K54" s="186">
        <f>SUM(K49:K52)</f>
        <v>0</v>
      </c>
    </row>
    <row r="55" spans="1:11" x14ac:dyDescent="0.25">
      <c r="A55" s="196" t="s">
        <v>825</v>
      </c>
      <c r="F55" s="186"/>
      <c r="G55" s="186"/>
      <c r="J55" s="186"/>
      <c r="K55" s="186"/>
    </row>
    <row r="56" spans="1:11" x14ac:dyDescent="0.25">
      <c r="A56" s="196"/>
      <c r="F56" s="186"/>
      <c r="G56" s="186"/>
      <c r="I56" s="186"/>
      <c r="J56" s="186"/>
      <c r="K56" s="186"/>
    </row>
    <row r="57" spans="1:11" x14ac:dyDescent="0.25">
      <c r="A57" s="196"/>
      <c r="F57" s="186"/>
      <c r="G57" s="186"/>
      <c r="I57" s="186"/>
      <c r="J57" s="186"/>
      <c r="K57" s="186"/>
    </row>
    <row r="58" spans="1:11" x14ac:dyDescent="0.25">
      <c r="A58" s="184" t="s">
        <v>797</v>
      </c>
      <c r="F58" s="186"/>
      <c r="I58" s="186"/>
      <c r="J58" s="186"/>
      <c r="K58" s="186"/>
    </row>
    <row r="59" spans="1:11" x14ac:dyDescent="0.25">
      <c r="A59" s="191"/>
      <c r="F59" s="186"/>
      <c r="I59" s="186"/>
      <c r="J59" s="186"/>
      <c r="K59" s="186"/>
    </row>
    <row r="60" spans="1:11" x14ac:dyDescent="0.25">
      <c r="A60" s="184" t="s">
        <v>826</v>
      </c>
      <c r="F60" s="186"/>
      <c r="I60" s="186"/>
      <c r="J60" s="186"/>
      <c r="K60" s="186"/>
    </row>
    <row r="61" spans="1:11" x14ac:dyDescent="0.25">
      <c r="F61" s="185" t="s">
        <v>803</v>
      </c>
      <c r="G61" s="185" t="s">
        <v>120</v>
      </c>
      <c r="H61" s="186" t="s">
        <v>804</v>
      </c>
      <c r="I61" s="186" t="s">
        <v>29</v>
      </c>
      <c r="J61" s="186"/>
      <c r="K61" s="186"/>
    </row>
    <row r="62" spans="1:11" x14ac:dyDescent="0.25">
      <c r="A62" s="196">
        <v>1</v>
      </c>
      <c r="B62" s="185" t="s">
        <v>827</v>
      </c>
      <c r="F62" s="197">
        <v>1</v>
      </c>
      <c r="G62" s="185" t="s">
        <v>806</v>
      </c>
      <c r="H62" s="186">
        <v>0</v>
      </c>
      <c r="I62" s="186">
        <f t="shared" ref="I62:I70" si="2">H62*F62</f>
        <v>0</v>
      </c>
      <c r="J62" s="186"/>
      <c r="K62" s="186"/>
    </row>
    <row r="63" spans="1:11" x14ac:dyDescent="0.25">
      <c r="A63" s="196">
        <f t="shared" ref="A63:A70" si="3">A62+1</f>
        <v>2</v>
      </c>
      <c r="B63" s="185" t="s">
        <v>828</v>
      </c>
      <c r="F63" s="197">
        <v>3</v>
      </c>
      <c r="G63" s="185" t="s">
        <v>806</v>
      </c>
      <c r="H63" s="186">
        <v>0</v>
      </c>
      <c r="I63" s="186">
        <f t="shared" si="2"/>
        <v>0</v>
      </c>
      <c r="J63" s="186"/>
      <c r="K63" s="186"/>
    </row>
    <row r="64" spans="1:11" x14ac:dyDescent="0.25">
      <c r="A64" s="196">
        <f t="shared" si="3"/>
        <v>3</v>
      </c>
      <c r="B64" s="189" t="s">
        <v>829</v>
      </c>
      <c r="F64" s="197">
        <v>1</v>
      </c>
      <c r="G64" s="185" t="s">
        <v>806</v>
      </c>
      <c r="H64" s="186">
        <v>0</v>
      </c>
      <c r="I64" s="186">
        <f t="shared" si="2"/>
        <v>0</v>
      </c>
      <c r="J64" s="186"/>
      <c r="K64" s="186"/>
    </row>
    <row r="65" spans="1:11" x14ac:dyDescent="0.25">
      <c r="A65" s="196">
        <f t="shared" si="3"/>
        <v>4</v>
      </c>
      <c r="B65" s="185" t="s">
        <v>830</v>
      </c>
      <c r="F65" s="197">
        <v>1</v>
      </c>
      <c r="G65" s="185" t="s">
        <v>806</v>
      </c>
      <c r="H65" s="186">
        <v>0</v>
      </c>
      <c r="I65" s="186">
        <f t="shared" si="2"/>
        <v>0</v>
      </c>
      <c r="J65" s="186"/>
      <c r="K65" s="186"/>
    </row>
    <row r="66" spans="1:11" x14ac:dyDescent="0.25">
      <c r="A66" s="196">
        <f t="shared" si="3"/>
        <v>5</v>
      </c>
      <c r="B66" s="185" t="s">
        <v>831</v>
      </c>
      <c r="F66" s="197">
        <v>3</v>
      </c>
      <c r="G66" s="185" t="s">
        <v>806</v>
      </c>
      <c r="H66" s="186">
        <v>0</v>
      </c>
      <c r="I66" s="186">
        <f t="shared" si="2"/>
        <v>0</v>
      </c>
      <c r="J66" s="186"/>
      <c r="K66" s="186"/>
    </row>
    <row r="67" spans="1:11" x14ac:dyDescent="0.25">
      <c r="A67" s="196">
        <f t="shared" si="3"/>
        <v>6</v>
      </c>
      <c r="B67" s="185" t="s">
        <v>832</v>
      </c>
      <c r="F67" s="197">
        <v>2</v>
      </c>
      <c r="G67" s="185" t="s">
        <v>806</v>
      </c>
      <c r="H67" s="186">
        <v>0</v>
      </c>
      <c r="I67" s="186">
        <f t="shared" si="2"/>
        <v>0</v>
      </c>
      <c r="J67" s="186"/>
      <c r="K67" s="186"/>
    </row>
    <row r="68" spans="1:11" x14ac:dyDescent="0.25">
      <c r="A68" s="196">
        <f t="shared" si="3"/>
        <v>7</v>
      </c>
      <c r="B68" s="185" t="s">
        <v>833</v>
      </c>
      <c r="F68" s="197">
        <v>3</v>
      </c>
      <c r="G68" s="185" t="s">
        <v>806</v>
      </c>
      <c r="H68" s="186">
        <v>0</v>
      </c>
      <c r="I68" s="186">
        <f t="shared" si="2"/>
        <v>0</v>
      </c>
      <c r="J68" s="186"/>
      <c r="K68" s="186"/>
    </row>
    <row r="69" spans="1:11" x14ac:dyDescent="0.25">
      <c r="A69" s="196">
        <f t="shared" si="3"/>
        <v>8</v>
      </c>
      <c r="B69" s="185" t="s">
        <v>834</v>
      </c>
      <c r="F69" s="197">
        <v>4</v>
      </c>
      <c r="G69" s="185" t="s">
        <v>806</v>
      </c>
      <c r="H69" s="186">
        <v>0</v>
      </c>
      <c r="I69" s="186">
        <f t="shared" si="2"/>
        <v>0</v>
      </c>
      <c r="J69" s="186"/>
      <c r="K69" s="186"/>
    </row>
    <row r="70" spans="1:11" x14ac:dyDescent="0.25">
      <c r="A70" s="196">
        <f t="shared" si="3"/>
        <v>9</v>
      </c>
      <c r="B70" s="185" t="s">
        <v>835</v>
      </c>
      <c r="F70" s="197">
        <v>1</v>
      </c>
      <c r="G70" s="185" t="s">
        <v>806</v>
      </c>
      <c r="H70" s="186">
        <v>0</v>
      </c>
      <c r="I70" s="186">
        <f t="shared" si="2"/>
        <v>0</v>
      </c>
      <c r="J70" s="186"/>
      <c r="K70" s="186"/>
    </row>
    <row r="71" spans="1:11" x14ac:dyDescent="0.25">
      <c r="F71" s="186"/>
      <c r="I71" s="186"/>
      <c r="J71" s="186"/>
      <c r="K71" s="186"/>
    </row>
    <row r="72" spans="1:11" x14ac:dyDescent="0.25">
      <c r="A72" s="185" t="s">
        <v>807</v>
      </c>
      <c r="F72" s="186"/>
      <c r="I72" s="186">
        <f>SUM(I62:I70)</f>
        <v>0</v>
      </c>
      <c r="J72" s="186"/>
      <c r="K72" s="186"/>
    </row>
    <row r="73" spans="1:11" x14ac:dyDescent="0.25">
      <c r="F73" s="186"/>
      <c r="I73" s="186"/>
      <c r="J73" s="186"/>
      <c r="K73" s="186"/>
    </row>
    <row r="74" spans="1:11" x14ac:dyDescent="0.25">
      <c r="A74" s="185" t="s">
        <v>836</v>
      </c>
      <c r="F74" s="186"/>
      <c r="I74" s="186">
        <f>I72*0.05</f>
        <v>0</v>
      </c>
      <c r="J74" s="186"/>
      <c r="K74" s="186"/>
    </row>
    <row r="75" spans="1:11" x14ac:dyDescent="0.25">
      <c r="F75" s="186"/>
      <c r="I75" s="186"/>
      <c r="J75" s="186"/>
      <c r="K75" s="186"/>
    </row>
    <row r="76" spans="1:11" x14ac:dyDescent="0.25">
      <c r="A76" s="185" t="s">
        <v>837</v>
      </c>
      <c r="F76" s="186"/>
      <c r="I76" s="186">
        <f>SUM(I72:I75)</f>
        <v>0</v>
      </c>
      <c r="J76" s="186"/>
      <c r="K76" s="186"/>
    </row>
    <row r="77" spans="1:11" x14ac:dyDescent="0.25">
      <c r="F77" s="186"/>
      <c r="I77" s="186"/>
      <c r="J77" s="186"/>
      <c r="K77" s="186"/>
    </row>
    <row r="78" spans="1:11" x14ac:dyDescent="0.25">
      <c r="F78" s="186"/>
      <c r="I78" s="186"/>
      <c r="J78" s="186"/>
      <c r="K78" s="186"/>
    </row>
    <row r="79" spans="1:11" x14ac:dyDescent="0.25">
      <c r="A79" s="184" t="s">
        <v>838</v>
      </c>
      <c r="F79" s="186"/>
      <c r="I79" s="186"/>
      <c r="J79" s="186"/>
      <c r="K79" s="186"/>
    </row>
    <row r="80" spans="1:11" x14ac:dyDescent="0.25">
      <c r="F80" s="185" t="s">
        <v>803</v>
      </c>
      <c r="G80" s="185" t="s">
        <v>120</v>
      </c>
      <c r="H80" s="186" t="s">
        <v>804</v>
      </c>
      <c r="I80" s="186" t="s">
        <v>29</v>
      </c>
      <c r="J80" s="186"/>
      <c r="K80" s="186"/>
    </row>
    <row r="81" spans="1:11" x14ac:dyDescent="0.25">
      <c r="A81" s="196" t="s">
        <v>839</v>
      </c>
      <c r="F81" s="186"/>
      <c r="G81" s="200"/>
      <c r="H81" s="196"/>
      <c r="I81" s="186">
        <v>0</v>
      </c>
      <c r="J81" s="186"/>
      <c r="K81" s="186"/>
    </row>
    <row r="82" spans="1:11" x14ac:dyDescent="0.25">
      <c r="A82" s="196" t="s">
        <v>840</v>
      </c>
      <c r="F82" s="186"/>
      <c r="G82" s="200"/>
      <c r="H82" s="196"/>
      <c r="I82" s="186"/>
      <c r="J82" s="186"/>
      <c r="K82" s="186"/>
    </row>
    <row r="83" spans="1:11" x14ac:dyDescent="0.25">
      <c r="A83" s="196"/>
      <c r="F83" s="186"/>
      <c r="G83" s="200"/>
      <c r="H83" s="196"/>
      <c r="I83" s="186"/>
      <c r="J83" s="186"/>
      <c r="K83" s="186"/>
    </row>
    <row r="84" spans="1:11" x14ac:dyDescent="0.25">
      <c r="A84" s="185" t="s">
        <v>807</v>
      </c>
      <c r="F84" s="186"/>
      <c r="I84" s="186">
        <f>I81</f>
        <v>0</v>
      </c>
      <c r="J84" s="186"/>
      <c r="K84" s="186"/>
    </row>
    <row r="85" spans="1:11" x14ac:dyDescent="0.25">
      <c r="F85" s="186"/>
      <c r="I85" s="186"/>
      <c r="J85" s="186"/>
      <c r="K85" s="186"/>
    </row>
    <row r="86" spans="1:11" x14ac:dyDescent="0.25">
      <c r="A86" s="185" t="s">
        <v>841</v>
      </c>
      <c r="F86" s="186"/>
      <c r="G86" s="196"/>
      <c r="I86" s="186"/>
      <c r="J86" s="186"/>
      <c r="K86" s="186"/>
    </row>
    <row r="87" spans="1:11" x14ac:dyDescent="0.25">
      <c r="A87" s="185" t="s">
        <v>842</v>
      </c>
      <c r="F87" s="186"/>
      <c r="G87" s="196"/>
      <c r="I87" s="186"/>
      <c r="J87" s="186"/>
      <c r="K87" s="186"/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BA4-1259-4021-8968-802CE64989C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0" customWidth="1"/>
    <col min="3" max="3" width="63.28515625" style="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3" t="s">
        <v>112</v>
      </c>
      <c r="B1" s="253"/>
      <c r="C1" s="253"/>
      <c r="D1" s="253"/>
      <c r="E1" s="253"/>
      <c r="F1" s="253"/>
      <c r="G1" s="253"/>
      <c r="AG1" t="s">
        <v>113</v>
      </c>
    </row>
    <row r="2" spans="1:60" ht="24.95" customHeight="1" x14ac:dyDescent="0.2">
      <c r="A2" s="66" t="s">
        <v>7</v>
      </c>
      <c r="B2" s="65" t="s">
        <v>43</v>
      </c>
      <c r="C2" s="254" t="s">
        <v>44</v>
      </c>
      <c r="D2" s="255"/>
      <c r="E2" s="255"/>
      <c r="F2" s="255"/>
      <c r="G2" s="256"/>
      <c r="AG2" t="s">
        <v>114</v>
      </c>
    </row>
    <row r="3" spans="1:60" ht="24.95" customHeight="1" x14ac:dyDescent="0.2">
      <c r="A3" s="66" t="s">
        <v>8</v>
      </c>
      <c r="B3" s="65" t="s">
        <v>56</v>
      </c>
      <c r="C3" s="254" t="s">
        <v>57</v>
      </c>
      <c r="D3" s="255"/>
      <c r="E3" s="255"/>
      <c r="F3" s="255"/>
      <c r="G3" s="256"/>
      <c r="AC3" s="80" t="s">
        <v>114</v>
      </c>
      <c r="AG3" t="s">
        <v>115</v>
      </c>
    </row>
    <row r="4" spans="1:60" ht="24.95" customHeight="1" x14ac:dyDescent="0.2">
      <c r="A4" s="131" t="s">
        <v>9</v>
      </c>
      <c r="B4" s="132" t="s">
        <v>43</v>
      </c>
      <c r="C4" s="257" t="s">
        <v>58</v>
      </c>
      <c r="D4" s="258"/>
      <c r="E4" s="258"/>
      <c r="F4" s="258"/>
      <c r="G4" s="259"/>
      <c r="AG4" t="s">
        <v>116</v>
      </c>
    </row>
    <row r="5" spans="1:60" x14ac:dyDescent="0.2">
      <c r="D5" s="10"/>
    </row>
    <row r="6" spans="1:60" ht="38.25" x14ac:dyDescent="0.2">
      <c r="A6" s="134" t="s">
        <v>117</v>
      </c>
      <c r="B6" s="136" t="s">
        <v>118</v>
      </c>
      <c r="C6" s="136" t="s">
        <v>119</v>
      </c>
      <c r="D6" s="135" t="s">
        <v>120</v>
      </c>
      <c r="E6" s="134" t="s">
        <v>121</v>
      </c>
      <c r="F6" s="133" t="s">
        <v>122</v>
      </c>
      <c r="G6" s="134" t="s">
        <v>29</v>
      </c>
      <c r="H6" s="137" t="s">
        <v>30</v>
      </c>
      <c r="I6" s="137" t="s">
        <v>123</v>
      </c>
      <c r="J6" s="137" t="s">
        <v>31</v>
      </c>
      <c r="K6" s="137" t="s">
        <v>124</v>
      </c>
      <c r="L6" s="137" t="s">
        <v>125</v>
      </c>
      <c r="M6" s="137" t="s">
        <v>126</v>
      </c>
      <c r="N6" s="137" t="s">
        <v>127</v>
      </c>
      <c r="O6" s="137" t="s">
        <v>128</v>
      </c>
      <c r="P6" s="137" t="s">
        <v>129</v>
      </c>
      <c r="Q6" s="137" t="s">
        <v>130</v>
      </c>
      <c r="R6" s="137" t="s">
        <v>131</v>
      </c>
      <c r="S6" s="137" t="s">
        <v>132</v>
      </c>
      <c r="T6" s="137" t="s">
        <v>133</v>
      </c>
      <c r="U6" s="137" t="s">
        <v>134</v>
      </c>
      <c r="V6" s="137" t="s">
        <v>135</v>
      </c>
      <c r="W6" s="137" t="s">
        <v>136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137</v>
      </c>
      <c r="B8" s="154" t="s">
        <v>65</v>
      </c>
      <c r="C8" s="176" t="s">
        <v>66</v>
      </c>
      <c r="D8" s="155"/>
      <c r="E8" s="156"/>
      <c r="F8" s="157"/>
      <c r="G8" s="157">
        <f>SUMIF(AG9:AG11,"&lt;&gt;NOR",G9:G11)</f>
        <v>0</v>
      </c>
      <c r="H8" s="157"/>
      <c r="I8" s="157">
        <f>SUM(I9:I11)</f>
        <v>0</v>
      </c>
      <c r="J8" s="157"/>
      <c r="K8" s="157">
        <f>SUM(K9:K11)</f>
        <v>0</v>
      </c>
      <c r="L8" s="157"/>
      <c r="M8" s="157">
        <f>SUM(M9:M11)</f>
        <v>0</v>
      </c>
      <c r="N8" s="157"/>
      <c r="O8" s="157">
        <f>SUM(O9:O11)</f>
        <v>0.63</v>
      </c>
      <c r="P8" s="157"/>
      <c r="Q8" s="157">
        <f>SUM(Q9:Q11)</f>
        <v>0</v>
      </c>
      <c r="R8" s="157"/>
      <c r="S8" s="157"/>
      <c r="T8" s="158"/>
      <c r="U8" s="152"/>
      <c r="V8" s="152">
        <f>SUM(V9:V11)</f>
        <v>6.66</v>
      </c>
      <c r="W8" s="152"/>
      <c r="AG8" t="s">
        <v>138</v>
      </c>
    </row>
    <row r="9" spans="1:60" outlineLevel="1" x14ac:dyDescent="0.2">
      <c r="A9" s="159">
        <v>1</v>
      </c>
      <c r="B9" s="160" t="s">
        <v>517</v>
      </c>
      <c r="C9" s="177" t="s">
        <v>518</v>
      </c>
      <c r="D9" s="161" t="s">
        <v>141</v>
      </c>
      <c r="E9" s="162">
        <v>8.5725000000000016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7.3920000000000013E-2</v>
      </c>
      <c r="O9" s="164">
        <f>ROUND(E9*N9,2)</f>
        <v>0.63</v>
      </c>
      <c r="P9" s="164">
        <v>0</v>
      </c>
      <c r="Q9" s="164">
        <f>ROUND(E9*P9,2)</f>
        <v>0</v>
      </c>
      <c r="R9" s="164" t="s">
        <v>214</v>
      </c>
      <c r="S9" s="164" t="s">
        <v>143</v>
      </c>
      <c r="T9" s="165" t="s">
        <v>143</v>
      </c>
      <c r="U9" s="144">
        <v>0.77700000000000002</v>
      </c>
      <c r="V9" s="144">
        <f>ROUND(E9*U9,2)</f>
        <v>6.66</v>
      </c>
      <c r="W9" s="144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144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1"/>
      <c r="B10" s="142"/>
      <c r="C10" s="178" t="s">
        <v>519</v>
      </c>
      <c r="D10" s="150"/>
      <c r="E10" s="151">
        <v>3.6500000000000004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148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1"/>
      <c r="B11" s="142"/>
      <c r="C11" s="178" t="s">
        <v>520</v>
      </c>
      <c r="D11" s="150"/>
      <c r="E11" s="151">
        <v>4.9300000000000006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148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x14ac:dyDescent="0.2">
      <c r="A12" s="153" t="s">
        <v>137</v>
      </c>
      <c r="B12" s="154" t="s">
        <v>71</v>
      </c>
      <c r="C12" s="176" t="s">
        <v>73</v>
      </c>
      <c r="D12" s="155"/>
      <c r="E12" s="156"/>
      <c r="F12" s="157"/>
      <c r="G12" s="157">
        <f>SUMIF(AG13:AG47,"&lt;&gt;NOR",G13:G47)</f>
        <v>0</v>
      </c>
      <c r="H12" s="157"/>
      <c r="I12" s="157">
        <f>SUM(I13:I47)</f>
        <v>0</v>
      </c>
      <c r="J12" s="157"/>
      <c r="K12" s="157">
        <f>SUM(K13:K47)</f>
        <v>0</v>
      </c>
      <c r="L12" s="157"/>
      <c r="M12" s="157">
        <f>SUM(M13:M47)</f>
        <v>0</v>
      </c>
      <c r="N12" s="157"/>
      <c r="O12" s="157">
        <f>SUM(O13:O47)</f>
        <v>2.25</v>
      </c>
      <c r="P12" s="157"/>
      <c r="Q12" s="157">
        <f>SUM(Q13:Q47)</f>
        <v>0</v>
      </c>
      <c r="R12" s="157"/>
      <c r="S12" s="157"/>
      <c r="T12" s="158"/>
      <c r="U12" s="152"/>
      <c r="V12" s="152">
        <f>SUM(V13:V47)</f>
        <v>69.649999999999991</v>
      </c>
      <c r="W12" s="152"/>
      <c r="AG12" t="s">
        <v>138</v>
      </c>
    </row>
    <row r="13" spans="1:60" ht="22.5" outlineLevel="1" x14ac:dyDescent="0.2">
      <c r="A13" s="159">
        <v>2</v>
      </c>
      <c r="B13" s="160" t="s">
        <v>521</v>
      </c>
      <c r="C13" s="177" t="s">
        <v>522</v>
      </c>
      <c r="D13" s="161" t="s">
        <v>141</v>
      </c>
      <c r="E13" s="162">
        <v>30.5</v>
      </c>
      <c r="F13" s="163"/>
      <c r="G13" s="164">
        <f>ROUND(E13*F13,2)</f>
        <v>0</v>
      </c>
      <c r="H13" s="163"/>
      <c r="I13" s="164">
        <f>ROUND(E13*H13,2)</f>
        <v>0</v>
      </c>
      <c r="J13" s="163"/>
      <c r="K13" s="164">
        <f>ROUND(E13*J13,2)</f>
        <v>0</v>
      </c>
      <c r="L13" s="164">
        <v>21</v>
      </c>
      <c r="M13" s="164">
        <f>G13*(1+L13/100)</f>
        <v>0</v>
      </c>
      <c r="N13" s="164">
        <v>3.3000000000000005E-4</v>
      </c>
      <c r="O13" s="164">
        <f>ROUND(E13*N13,2)</f>
        <v>0.01</v>
      </c>
      <c r="P13" s="164">
        <v>0</v>
      </c>
      <c r="Q13" s="164">
        <f>ROUND(E13*P13,2)</f>
        <v>0</v>
      </c>
      <c r="R13" s="164" t="s">
        <v>214</v>
      </c>
      <c r="S13" s="164" t="s">
        <v>143</v>
      </c>
      <c r="T13" s="165" t="s">
        <v>143</v>
      </c>
      <c r="U13" s="144">
        <v>8.900000000000001E-2</v>
      </c>
      <c r="V13" s="144">
        <f>ROUND(E13*U13,2)</f>
        <v>2.71</v>
      </c>
      <c r="W13" s="144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144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1"/>
      <c r="B14" s="142"/>
      <c r="C14" s="251" t="s">
        <v>215</v>
      </c>
      <c r="D14" s="252"/>
      <c r="E14" s="252"/>
      <c r="F14" s="252"/>
      <c r="G14" s="252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146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41"/>
      <c r="B15" s="142"/>
      <c r="C15" s="178" t="s">
        <v>523</v>
      </c>
      <c r="D15" s="150"/>
      <c r="E15" s="151">
        <v>30.5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148</v>
      </c>
      <c r="AH15" s="138">
        <v>0</v>
      </c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59">
        <v>3</v>
      </c>
      <c r="B16" s="160" t="s">
        <v>212</v>
      </c>
      <c r="C16" s="177" t="s">
        <v>213</v>
      </c>
      <c r="D16" s="161" t="s">
        <v>141</v>
      </c>
      <c r="E16" s="162">
        <v>31.150000000000002</v>
      </c>
      <c r="F16" s="163"/>
      <c r="G16" s="164">
        <f>ROUND(E16*F16,2)</f>
        <v>0</v>
      </c>
      <c r="H16" s="163"/>
      <c r="I16" s="164">
        <f>ROUND(E16*H16,2)</f>
        <v>0</v>
      </c>
      <c r="J16" s="163"/>
      <c r="K16" s="164">
        <f>ROUND(E16*J16,2)</f>
        <v>0</v>
      </c>
      <c r="L16" s="164">
        <v>21</v>
      </c>
      <c r="M16" s="164">
        <f>G16*(1+L16/100)</f>
        <v>0</v>
      </c>
      <c r="N16" s="164">
        <v>5.0000000000000001E-3</v>
      </c>
      <c r="O16" s="164">
        <f>ROUND(E16*N16,2)</f>
        <v>0.16</v>
      </c>
      <c r="P16" s="164">
        <v>0</v>
      </c>
      <c r="Q16" s="164">
        <f>ROUND(E16*P16,2)</f>
        <v>0</v>
      </c>
      <c r="R16" s="164" t="s">
        <v>214</v>
      </c>
      <c r="S16" s="164" t="s">
        <v>143</v>
      </c>
      <c r="T16" s="165" t="s">
        <v>143</v>
      </c>
      <c r="U16" s="144">
        <v>8.1000000000000003E-2</v>
      </c>
      <c r="V16" s="144">
        <f>ROUND(E16*U16,2)</f>
        <v>2.52</v>
      </c>
      <c r="W16" s="144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144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41"/>
      <c r="B17" s="142"/>
      <c r="C17" s="251" t="s">
        <v>215</v>
      </c>
      <c r="D17" s="252"/>
      <c r="E17" s="252"/>
      <c r="F17" s="252"/>
      <c r="G17" s="252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146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1"/>
      <c r="B18" s="142"/>
      <c r="C18" s="178" t="s">
        <v>524</v>
      </c>
      <c r="D18" s="150"/>
      <c r="E18" s="151">
        <v>7.6000000000000005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148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1"/>
      <c r="B19" s="142"/>
      <c r="C19" s="178" t="s">
        <v>525</v>
      </c>
      <c r="D19" s="150"/>
      <c r="E19" s="151">
        <v>9.75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148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41"/>
      <c r="B20" s="142"/>
      <c r="C20" s="178" t="s">
        <v>526</v>
      </c>
      <c r="D20" s="150"/>
      <c r="E20" s="151">
        <v>8.4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148</v>
      </c>
      <c r="AH20" s="138">
        <v>0</v>
      </c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41"/>
      <c r="B21" s="142"/>
      <c r="C21" s="178" t="s">
        <v>527</v>
      </c>
      <c r="D21" s="150"/>
      <c r="E21" s="151">
        <v>5.4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38"/>
      <c r="Y21" s="138"/>
      <c r="Z21" s="138"/>
      <c r="AA21" s="138"/>
      <c r="AB21" s="138"/>
      <c r="AC21" s="138"/>
      <c r="AD21" s="138"/>
      <c r="AE21" s="138"/>
      <c r="AF21" s="138"/>
      <c r="AG21" s="138" t="s">
        <v>148</v>
      </c>
      <c r="AH21" s="138">
        <v>0</v>
      </c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ht="22.5" outlineLevel="1" x14ac:dyDescent="0.2">
      <c r="A22" s="159">
        <v>4</v>
      </c>
      <c r="B22" s="160" t="s">
        <v>224</v>
      </c>
      <c r="C22" s="177" t="s">
        <v>225</v>
      </c>
      <c r="D22" s="161" t="s">
        <v>141</v>
      </c>
      <c r="E22" s="162">
        <v>31.150000000000002</v>
      </c>
      <c r="F22" s="163"/>
      <c r="G22" s="164">
        <f>ROUND(E22*F22,2)</f>
        <v>0</v>
      </c>
      <c r="H22" s="163"/>
      <c r="I22" s="164">
        <f>ROUND(E22*H22,2)</f>
        <v>0</v>
      </c>
      <c r="J22" s="163"/>
      <c r="K22" s="164">
        <f>ROUND(E22*J22,2)</f>
        <v>0</v>
      </c>
      <c r="L22" s="164">
        <v>21</v>
      </c>
      <c r="M22" s="164">
        <f>G22*(1+L22/100)</f>
        <v>0</v>
      </c>
      <c r="N22" s="164">
        <v>2.6250000000000002E-2</v>
      </c>
      <c r="O22" s="164">
        <f>ROUND(E22*N22,2)</f>
        <v>0.82</v>
      </c>
      <c r="P22" s="164">
        <v>0</v>
      </c>
      <c r="Q22" s="164">
        <f>ROUND(E22*P22,2)</f>
        <v>0</v>
      </c>
      <c r="R22" s="164" t="s">
        <v>214</v>
      </c>
      <c r="S22" s="164" t="s">
        <v>143</v>
      </c>
      <c r="T22" s="165" t="s">
        <v>143</v>
      </c>
      <c r="U22" s="144">
        <v>0.48000000000000004</v>
      </c>
      <c r="V22" s="144">
        <f>ROUND(E22*U22,2)</f>
        <v>14.95</v>
      </c>
      <c r="W22" s="144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144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1"/>
      <c r="B23" s="142"/>
      <c r="C23" s="251" t="s">
        <v>215</v>
      </c>
      <c r="D23" s="252"/>
      <c r="E23" s="252"/>
      <c r="F23" s="252"/>
      <c r="G23" s="252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146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41"/>
      <c r="B24" s="142"/>
      <c r="C24" s="178" t="s">
        <v>528</v>
      </c>
      <c r="D24" s="150"/>
      <c r="E24" s="151">
        <v>31.150000000000002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38"/>
      <c r="Y24" s="138"/>
      <c r="Z24" s="138"/>
      <c r="AA24" s="138"/>
      <c r="AB24" s="138"/>
      <c r="AC24" s="138"/>
      <c r="AD24" s="138"/>
      <c r="AE24" s="138"/>
      <c r="AF24" s="138"/>
      <c r="AG24" s="138" t="s">
        <v>148</v>
      </c>
      <c r="AH24" s="138">
        <v>0</v>
      </c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ht="22.5" outlineLevel="1" x14ac:dyDescent="0.2">
      <c r="A25" s="159">
        <v>5</v>
      </c>
      <c r="B25" s="160" t="s">
        <v>529</v>
      </c>
      <c r="C25" s="177" t="s">
        <v>530</v>
      </c>
      <c r="D25" s="161" t="s">
        <v>141</v>
      </c>
      <c r="E25" s="162">
        <v>102.69000000000001</v>
      </c>
      <c r="F25" s="163"/>
      <c r="G25" s="164">
        <f>ROUND(E25*F25,2)</f>
        <v>0</v>
      </c>
      <c r="H25" s="163"/>
      <c r="I25" s="164">
        <f>ROUND(E25*H25,2)</f>
        <v>0</v>
      </c>
      <c r="J25" s="163"/>
      <c r="K25" s="164">
        <f>ROUND(E25*J25,2)</f>
        <v>0</v>
      </c>
      <c r="L25" s="164">
        <v>21</v>
      </c>
      <c r="M25" s="164">
        <f>G25*(1+L25/100)</f>
        <v>0</v>
      </c>
      <c r="N25" s="164">
        <v>3.2000000000000003E-4</v>
      </c>
      <c r="O25" s="164">
        <f>ROUND(E25*N25,2)</f>
        <v>0.03</v>
      </c>
      <c r="P25" s="164">
        <v>0</v>
      </c>
      <c r="Q25" s="164">
        <f>ROUND(E25*P25,2)</f>
        <v>0</v>
      </c>
      <c r="R25" s="164" t="s">
        <v>214</v>
      </c>
      <c r="S25" s="164" t="s">
        <v>143</v>
      </c>
      <c r="T25" s="165" t="s">
        <v>143</v>
      </c>
      <c r="U25" s="144">
        <v>7.0000000000000007E-2</v>
      </c>
      <c r="V25" s="144">
        <f>ROUND(E25*U25,2)</f>
        <v>7.19</v>
      </c>
      <c r="W25" s="144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144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41"/>
      <c r="B26" s="142"/>
      <c r="C26" s="251" t="s">
        <v>215</v>
      </c>
      <c r="D26" s="252"/>
      <c r="E26" s="252"/>
      <c r="F26" s="252"/>
      <c r="G26" s="252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38"/>
      <c r="Y26" s="138"/>
      <c r="Z26" s="138"/>
      <c r="AA26" s="138"/>
      <c r="AB26" s="138"/>
      <c r="AC26" s="138"/>
      <c r="AD26" s="138"/>
      <c r="AE26" s="138"/>
      <c r="AF26" s="138"/>
      <c r="AG26" s="138" t="s">
        <v>146</v>
      </c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outlineLevel="1" x14ac:dyDescent="0.2">
      <c r="A27" s="141"/>
      <c r="B27" s="142"/>
      <c r="C27" s="178" t="s">
        <v>531</v>
      </c>
      <c r="D27" s="150"/>
      <c r="E27" s="151">
        <v>102.69000000000001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38"/>
      <c r="Y27" s="138"/>
      <c r="Z27" s="138"/>
      <c r="AA27" s="138"/>
      <c r="AB27" s="138"/>
      <c r="AC27" s="138"/>
      <c r="AD27" s="138"/>
      <c r="AE27" s="138"/>
      <c r="AF27" s="138"/>
      <c r="AG27" s="138" t="s">
        <v>148</v>
      </c>
      <c r="AH27" s="138">
        <v>0</v>
      </c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ht="22.5" outlineLevel="1" x14ac:dyDescent="0.2">
      <c r="A28" s="159">
        <v>6</v>
      </c>
      <c r="B28" s="160" t="s">
        <v>532</v>
      </c>
      <c r="C28" s="177" t="s">
        <v>533</v>
      </c>
      <c r="D28" s="161" t="s">
        <v>141</v>
      </c>
      <c r="E28" s="162">
        <v>30.5</v>
      </c>
      <c r="F28" s="163"/>
      <c r="G28" s="164">
        <f>ROUND(E28*F28,2)</f>
        <v>0</v>
      </c>
      <c r="H28" s="163"/>
      <c r="I28" s="164">
        <f>ROUND(E28*H28,2)</f>
        <v>0</v>
      </c>
      <c r="J28" s="163"/>
      <c r="K28" s="164">
        <f>ROUND(E28*J28,2)</f>
        <v>0</v>
      </c>
      <c r="L28" s="164">
        <v>21</v>
      </c>
      <c r="M28" s="164">
        <f>G28*(1+L28/100)</f>
        <v>0</v>
      </c>
      <c r="N28" s="164">
        <v>7.6800000000000002E-3</v>
      </c>
      <c r="O28" s="164">
        <f>ROUND(E28*N28,2)</f>
        <v>0.23</v>
      </c>
      <c r="P28" s="164">
        <v>0</v>
      </c>
      <c r="Q28" s="164">
        <f>ROUND(E28*P28,2)</f>
        <v>0</v>
      </c>
      <c r="R28" s="164" t="s">
        <v>214</v>
      </c>
      <c r="S28" s="164" t="s">
        <v>143</v>
      </c>
      <c r="T28" s="165" t="s">
        <v>143</v>
      </c>
      <c r="U28" s="144">
        <v>0.38100000000000001</v>
      </c>
      <c r="V28" s="144">
        <f>ROUND(E28*U28,2)</f>
        <v>11.62</v>
      </c>
      <c r="W28" s="144"/>
      <c r="X28" s="138"/>
      <c r="Y28" s="138"/>
      <c r="Z28" s="138"/>
      <c r="AA28" s="138"/>
      <c r="AB28" s="138"/>
      <c r="AC28" s="138"/>
      <c r="AD28" s="138"/>
      <c r="AE28" s="138"/>
      <c r="AF28" s="138"/>
      <c r="AG28" s="138" t="s">
        <v>144</v>
      </c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ht="22.5" outlineLevel="1" x14ac:dyDescent="0.2">
      <c r="A29" s="141"/>
      <c r="B29" s="142"/>
      <c r="C29" s="251" t="s">
        <v>534</v>
      </c>
      <c r="D29" s="252"/>
      <c r="E29" s="252"/>
      <c r="F29" s="252"/>
      <c r="G29" s="252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38"/>
      <c r="Y29" s="138"/>
      <c r="Z29" s="138"/>
      <c r="AA29" s="138"/>
      <c r="AB29" s="138"/>
      <c r="AC29" s="138"/>
      <c r="AD29" s="138"/>
      <c r="AE29" s="138"/>
      <c r="AF29" s="138"/>
      <c r="AG29" s="138" t="s">
        <v>146</v>
      </c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73" t="str">
        <f>C29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9" s="138"/>
      <c r="BC29" s="138"/>
      <c r="BD29" s="138"/>
      <c r="BE29" s="138"/>
      <c r="BF29" s="138"/>
      <c r="BG29" s="138"/>
      <c r="BH29" s="138"/>
    </row>
    <row r="30" spans="1:60" outlineLevel="1" x14ac:dyDescent="0.2">
      <c r="A30" s="141"/>
      <c r="B30" s="142"/>
      <c r="C30" s="178" t="s">
        <v>535</v>
      </c>
      <c r="D30" s="150"/>
      <c r="E30" s="151">
        <v>30.5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148</v>
      </c>
      <c r="AH30" s="138">
        <v>0</v>
      </c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ht="22.5" outlineLevel="1" x14ac:dyDescent="0.2">
      <c r="A31" s="159">
        <v>7</v>
      </c>
      <c r="B31" s="160" t="s">
        <v>536</v>
      </c>
      <c r="C31" s="177" t="s">
        <v>537</v>
      </c>
      <c r="D31" s="161" t="s">
        <v>229</v>
      </c>
      <c r="E31" s="162">
        <v>40</v>
      </c>
      <c r="F31" s="163"/>
      <c r="G31" s="164">
        <f>ROUND(E31*F31,2)</f>
        <v>0</v>
      </c>
      <c r="H31" s="163"/>
      <c r="I31" s="164">
        <f>ROUND(E31*H31,2)</f>
        <v>0</v>
      </c>
      <c r="J31" s="163"/>
      <c r="K31" s="164">
        <f>ROUND(E31*J31,2)</f>
        <v>0</v>
      </c>
      <c r="L31" s="164">
        <v>21</v>
      </c>
      <c r="M31" s="164">
        <f>G31*(1+L31/100)</f>
        <v>0</v>
      </c>
      <c r="N31" s="164">
        <v>1.5600000000000002E-3</v>
      </c>
      <c r="O31" s="164">
        <f>ROUND(E31*N31,2)</f>
        <v>0.06</v>
      </c>
      <c r="P31" s="164">
        <v>0</v>
      </c>
      <c r="Q31" s="164">
        <f>ROUND(E31*P31,2)</f>
        <v>0</v>
      </c>
      <c r="R31" s="164" t="s">
        <v>230</v>
      </c>
      <c r="S31" s="164" t="s">
        <v>143</v>
      </c>
      <c r="T31" s="165" t="s">
        <v>143</v>
      </c>
      <c r="U31" s="144">
        <v>0.12000000000000001</v>
      </c>
      <c r="V31" s="144">
        <f>ROUND(E31*U31,2)</f>
        <v>4.8</v>
      </c>
      <c r="W31" s="144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144</v>
      </c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41"/>
      <c r="B32" s="142"/>
      <c r="C32" s="251" t="s">
        <v>231</v>
      </c>
      <c r="D32" s="252"/>
      <c r="E32" s="252"/>
      <c r="F32" s="252"/>
      <c r="G32" s="252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146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ht="22.5" outlineLevel="1" x14ac:dyDescent="0.2">
      <c r="A33" s="159">
        <v>8</v>
      </c>
      <c r="B33" s="160" t="s">
        <v>227</v>
      </c>
      <c r="C33" s="177" t="s">
        <v>228</v>
      </c>
      <c r="D33" s="161" t="s">
        <v>229</v>
      </c>
      <c r="E33" s="162">
        <v>24.75</v>
      </c>
      <c r="F33" s="163"/>
      <c r="G33" s="164">
        <f>ROUND(E33*F33,2)</f>
        <v>0</v>
      </c>
      <c r="H33" s="163"/>
      <c r="I33" s="164">
        <f>ROUND(E33*H33,2)</f>
        <v>0</v>
      </c>
      <c r="J33" s="163"/>
      <c r="K33" s="164">
        <f>ROUND(E33*J33,2)</f>
        <v>0</v>
      </c>
      <c r="L33" s="164">
        <v>21</v>
      </c>
      <c r="M33" s="164">
        <f>G33*(1+L33/100)</f>
        <v>0</v>
      </c>
      <c r="N33" s="164">
        <v>1.7330000000000002E-2</v>
      </c>
      <c r="O33" s="164">
        <f>ROUND(E33*N33,2)</f>
        <v>0.43</v>
      </c>
      <c r="P33" s="164">
        <v>0</v>
      </c>
      <c r="Q33" s="164">
        <f>ROUND(E33*P33,2)</f>
        <v>0</v>
      </c>
      <c r="R33" s="164" t="s">
        <v>230</v>
      </c>
      <c r="S33" s="164" t="s">
        <v>143</v>
      </c>
      <c r="T33" s="165" t="s">
        <v>143</v>
      </c>
      <c r="U33" s="144">
        <v>0.253</v>
      </c>
      <c r="V33" s="144">
        <f>ROUND(E33*U33,2)</f>
        <v>6.26</v>
      </c>
      <c r="W33" s="144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144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41"/>
      <c r="B34" s="142"/>
      <c r="C34" s="251" t="s">
        <v>231</v>
      </c>
      <c r="D34" s="252"/>
      <c r="E34" s="252"/>
      <c r="F34" s="252"/>
      <c r="G34" s="252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146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1"/>
      <c r="B35" s="142"/>
      <c r="C35" s="178" t="s">
        <v>538</v>
      </c>
      <c r="D35" s="150"/>
      <c r="E35" s="151">
        <v>24.75</v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148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59">
        <v>9</v>
      </c>
      <c r="B36" s="160" t="s">
        <v>233</v>
      </c>
      <c r="C36" s="177" t="s">
        <v>234</v>
      </c>
      <c r="D36" s="161" t="s">
        <v>229</v>
      </c>
      <c r="E36" s="162">
        <v>5</v>
      </c>
      <c r="F36" s="163"/>
      <c r="G36" s="164">
        <f>ROUND(E36*F36,2)</f>
        <v>0</v>
      </c>
      <c r="H36" s="163"/>
      <c r="I36" s="164">
        <f>ROUND(E36*H36,2)</f>
        <v>0</v>
      </c>
      <c r="J36" s="163"/>
      <c r="K36" s="164">
        <f>ROUND(E36*J36,2)</f>
        <v>0</v>
      </c>
      <c r="L36" s="164">
        <v>21</v>
      </c>
      <c r="M36" s="164">
        <f>G36*(1+L36/100)</f>
        <v>0</v>
      </c>
      <c r="N36" s="164">
        <v>3.7130000000000003E-2</v>
      </c>
      <c r="O36" s="164">
        <f>ROUND(E36*N36,2)</f>
        <v>0.19</v>
      </c>
      <c r="P36" s="164">
        <v>0</v>
      </c>
      <c r="Q36" s="164">
        <f>ROUND(E36*P36,2)</f>
        <v>0</v>
      </c>
      <c r="R36" s="164" t="s">
        <v>230</v>
      </c>
      <c r="S36" s="164" t="s">
        <v>143</v>
      </c>
      <c r="T36" s="165" t="s">
        <v>143</v>
      </c>
      <c r="U36" s="144">
        <v>0.29300000000000004</v>
      </c>
      <c r="V36" s="144">
        <f>ROUND(E36*U36,2)</f>
        <v>1.47</v>
      </c>
      <c r="W36" s="144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144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41"/>
      <c r="B37" s="142"/>
      <c r="C37" s="251" t="s">
        <v>231</v>
      </c>
      <c r="D37" s="252"/>
      <c r="E37" s="252"/>
      <c r="F37" s="252"/>
      <c r="G37" s="252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146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41"/>
      <c r="B38" s="142"/>
      <c r="C38" s="178" t="s">
        <v>69</v>
      </c>
      <c r="D38" s="150"/>
      <c r="E38" s="151">
        <v>5</v>
      </c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148</v>
      </c>
      <c r="AH38" s="138">
        <v>0</v>
      </c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59">
        <v>10</v>
      </c>
      <c r="B39" s="160" t="s">
        <v>539</v>
      </c>
      <c r="C39" s="177" t="s">
        <v>540</v>
      </c>
      <c r="D39" s="161" t="s">
        <v>141</v>
      </c>
      <c r="E39" s="162">
        <v>72.190000000000012</v>
      </c>
      <c r="F39" s="163"/>
      <c r="G39" s="164">
        <f>ROUND(E39*F39,2)</f>
        <v>0</v>
      </c>
      <c r="H39" s="163"/>
      <c r="I39" s="164">
        <f>ROUND(E39*H39,2)</f>
        <v>0</v>
      </c>
      <c r="J39" s="163"/>
      <c r="K39" s="164">
        <f>ROUND(E39*J39,2)</f>
        <v>0</v>
      </c>
      <c r="L39" s="164">
        <v>21</v>
      </c>
      <c r="M39" s="164">
        <f>G39*(1+L39/100)</f>
        <v>0</v>
      </c>
      <c r="N39" s="164">
        <v>4.4600000000000004E-3</v>
      </c>
      <c r="O39" s="164">
        <f>ROUND(E39*N39,2)</f>
        <v>0.32</v>
      </c>
      <c r="P39" s="164">
        <v>0</v>
      </c>
      <c r="Q39" s="164">
        <f>ROUND(E39*P39,2)</f>
        <v>0</v>
      </c>
      <c r="R39" s="164" t="s">
        <v>214</v>
      </c>
      <c r="S39" s="164" t="s">
        <v>143</v>
      </c>
      <c r="T39" s="165" t="s">
        <v>143</v>
      </c>
      <c r="U39" s="144">
        <v>0.25116000000000005</v>
      </c>
      <c r="V39" s="144">
        <f>ROUND(E39*U39,2)</f>
        <v>18.13</v>
      </c>
      <c r="W39" s="144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144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ht="22.5" outlineLevel="1" x14ac:dyDescent="0.2">
      <c r="A40" s="141"/>
      <c r="B40" s="142"/>
      <c r="C40" s="251" t="s">
        <v>541</v>
      </c>
      <c r="D40" s="252"/>
      <c r="E40" s="252"/>
      <c r="F40" s="252"/>
      <c r="G40" s="252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146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73" t="str">
        <f>C40</f>
        <v>na rovném povrchu vnitřních stěn, pilířů, svislých panelových konstrukcí, s nejnutnějším obroušením podkladu (pemzou apod.) a oprášením,</v>
      </c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41"/>
      <c r="B41" s="142"/>
      <c r="C41" s="178" t="s">
        <v>542</v>
      </c>
      <c r="D41" s="150"/>
      <c r="E41" s="151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38"/>
      <c r="Y41" s="138"/>
      <c r="Z41" s="138"/>
      <c r="AA41" s="138"/>
      <c r="AB41" s="138"/>
      <c r="AC41" s="138"/>
      <c r="AD41" s="138"/>
      <c r="AE41" s="138"/>
      <c r="AF41" s="138"/>
      <c r="AG41" s="138" t="s">
        <v>148</v>
      </c>
      <c r="AH41" s="138">
        <v>0</v>
      </c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41"/>
      <c r="B42" s="142"/>
      <c r="C42" s="178" t="s">
        <v>543</v>
      </c>
      <c r="D42" s="150"/>
      <c r="E42" s="151">
        <v>18.8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148</v>
      </c>
      <c r="AH42" s="138">
        <v>0</v>
      </c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41"/>
      <c r="B43" s="142"/>
      <c r="C43" s="178" t="s">
        <v>544</v>
      </c>
      <c r="D43" s="150"/>
      <c r="E43" s="151">
        <v>20.25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8"/>
      <c r="Y43" s="138"/>
      <c r="Z43" s="138"/>
      <c r="AA43" s="138"/>
      <c r="AB43" s="138"/>
      <c r="AC43" s="138"/>
      <c r="AD43" s="138"/>
      <c r="AE43" s="138"/>
      <c r="AF43" s="138"/>
      <c r="AG43" s="138" t="s">
        <v>148</v>
      </c>
      <c r="AH43" s="138">
        <v>0</v>
      </c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outlineLevel="1" x14ac:dyDescent="0.2">
      <c r="A44" s="141"/>
      <c r="B44" s="142"/>
      <c r="C44" s="178" t="s">
        <v>545</v>
      </c>
      <c r="D44" s="150"/>
      <c r="E44" s="151">
        <v>9.8500000000000014</v>
      </c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148</v>
      </c>
      <c r="AH44" s="138">
        <v>0</v>
      </c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1"/>
      <c r="B45" s="142"/>
      <c r="C45" s="178" t="s">
        <v>546</v>
      </c>
      <c r="D45" s="150"/>
      <c r="E45" s="151">
        <v>20.150000000000002</v>
      </c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148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1"/>
      <c r="B46" s="142"/>
      <c r="C46" s="178" t="s">
        <v>547</v>
      </c>
      <c r="D46" s="150"/>
      <c r="E46" s="151">
        <v>3.16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148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1" x14ac:dyDescent="0.2">
      <c r="A47" s="141"/>
      <c r="B47" s="142"/>
      <c r="C47" s="178" t="s">
        <v>394</v>
      </c>
      <c r="D47" s="150"/>
      <c r="E47" s="151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38"/>
      <c r="Y47" s="138"/>
      <c r="Z47" s="138"/>
      <c r="AA47" s="138"/>
      <c r="AB47" s="138"/>
      <c r="AC47" s="138"/>
      <c r="AD47" s="138"/>
      <c r="AE47" s="138"/>
      <c r="AF47" s="138"/>
      <c r="AG47" s="138" t="s">
        <v>148</v>
      </c>
      <c r="AH47" s="138">
        <v>0</v>
      </c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x14ac:dyDescent="0.2">
      <c r="A48" s="153" t="s">
        <v>137</v>
      </c>
      <c r="B48" s="154" t="s">
        <v>74</v>
      </c>
      <c r="C48" s="176" t="s">
        <v>75</v>
      </c>
      <c r="D48" s="155"/>
      <c r="E48" s="156"/>
      <c r="F48" s="157"/>
      <c r="G48" s="157">
        <f>SUMIF(AG49:AG52,"&lt;&gt;NOR",G49:G52)</f>
        <v>0</v>
      </c>
      <c r="H48" s="157"/>
      <c r="I48" s="157">
        <f>SUM(I49:I52)</f>
        <v>0</v>
      </c>
      <c r="J48" s="157"/>
      <c r="K48" s="157">
        <f>SUM(K49:K52)</f>
        <v>0</v>
      </c>
      <c r="L48" s="157"/>
      <c r="M48" s="157">
        <f>SUM(M49:M52)</f>
        <v>0</v>
      </c>
      <c r="N48" s="157"/>
      <c r="O48" s="157">
        <f>SUM(O49:O52)</f>
        <v>0.57999999999999996</v>
      </c>
      <c r="P48" s="157"/>
      <c r="Q48" s="157">
        <f>SUM(Q49:Q52)</f>
        <v>0</v>
      </c>
      <c r="R48" s="157"/>
      <c r="S48" s="157"/>
      <c r="T48" s="158"/>
      <c r="U48" s="152"/>
      <c r="V48" s="152">
        <f>SUM(V49:V52)</f>
        <v>19.54</v>
      </c>
      <c r="W48" s="152"/>
      <c r="AG48" t="s">
        <v>138</v>
      </c>
    </row>
    <row r="49" spans="1:60" ht="22.5" outlineLevel="1" x14ac:dyDescent="0.2">
      <c r="A49" s="159">
        <v>11</v>
      </c>
      <c r="B49" s="160" t="s">
        <v>548</v>
      </c>
      <c r="C49" s="177" t="s">
        <v>549</v>
      </c>
      <c r="D49" s="161" t="s">
        <v>141</v>
      </c>
      <c r="E49" s="162">
        <v>55.6</v>
      </c>
      <c r="F49" s="163"/>
      <c r="G49" s="164">
        <f>ROUND(E49*F49,2)</f>
        <v>0</v>
      </c>
      <c r="H49" s="163"/>
      <c r="I49" s="164">
        <f>ROUND(E49*H49,2)</f>
        <v>0</v>
      </c>
      <c r="J49" s="163"/>
      <c r="K49" s="164">
        <f>ROUND(E49*J49,2)</f>
        <v>0</v>
      </c>
      <c r="L49" s="164">
        <v>21</v>
      </c>
      <c r="M49" s="164">
        <f>G49*(1+L49/100)</f>
        <v>0</v>
      </c>
      <c r="N49" s="164">
        <v>1.0350000000000002E-2</v>
      </c>
      <c r="O49" s="164">
        <f>ROUND(E49*N49,2)</f>
        <v>0.57999999999999996</v>
      </c>
      <c r="P49" s="164">
        <v>0</v>
      </c>
      <c r="Q49" s="164">
        <f>ROUND(E49*P49,2)</f>
        <v>0</v>
      </c>
      <c r="R49" s="164" t="s">
        <v>214</v>
      </c>
      <c r="S49" s="164" t="s">
        <v>143</v>
      </c>
      <c r="T49" s="165" t="s">
        <v>143</v>
      </c>
      <c r="U49" s="144">
        <v>0.35150000000000003</v>
      </c>
      <c r="V49" s="144">
        <f>ROUND(E49*U49,2)</f>
        <v>19.54</v>
      </c>
      <c r="W49" s="144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144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41"/>
      <c r="B50" s="142"/>
      <c r="C50" s="251" t="s">
        <v>550</v>
      </c>
      <c r="D50" s="252"/>
      <c r="E50" s="252"/>
      <c r="F50" s="252"/>
      <c r="G50" s="252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146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41"/>
      <c r="B51" s="142"/>
      <c r="C51" s="178" t="s">
        <v>551</v>
      </c>
      <c r="D51" s="150"/>
      <c r="E51" s="151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148</v>
      </c>
      <c r="AH51" s="138">
        <v>0</v>
      </c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41"/>
      <c r="B52" s="142"/>
      <c r="C52" s="178" t="s">
        <v>552</v>
      </c>
      <c r="D52" s="150"/>
      <c r="E52" s="151">
        <v>55.6</v>
      </c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148</v>
      </c>
      <c r="AH52" s="138">
        <v>0</v>
      </c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x14ac:dyDescent="0.2">
      <c r="A53" s="153" t="s">
        <v>137</v>
      </c>
      <c r="B53" s="154" t="s">
        <v>76</v>
      </c>
      <c r="C53" s="176" t="s">
        <v>77</v>
      </c>
      <c r="D53" s="155"/>
      <c r="E53" s="156"/>
      <c r="F53" s="157"/>
      <c r="G53" s="157">
        <f>SUMIF(AG54:AG55,"&lt;&gt;NOR",G54:G55)</f>
        <v>0</v>
      </c>
      <c r="H53" s="157"/>
      <c r="I53" s="157">
        <f>SUM(I54:I55)</f>
        <v>0</v>
      </c>
      <c r="J53" s="157"/>
      <c r="K53" s="157">
        <f>SUM(K54:K55)</f>
        <v>0</v>
      </c>
      <c r="L53" s="157"/>
      <c r="M53" s="157">
        <f>SUM(M54:M55)</f>
        <v>0</v>
      </c>
      <c r="N53" s="157"/>
      <c r="O53" s="157">
        <f>SUM(O54:O55)</f>
        <v>0.18</v>
      </c>
      <c r="P53" s="157"/>
      <c r="Q53" s="157">
        <f>SUM(Q54:Q55)</f>
        <v>0</v>
      </c>
      <c r="R53" s="157"/>
      <c r="S53" s="157"/>
      <c r="T53" s="158"/>
      <c r="U53" s="152"/>
      <c r="V53" s="152">
        <f>SUM(V54:V55)</f>
        <v>7.93</v>
      </c>
      <c r="W53" s="152"/>
      <c r="AG53" t="s">
        <v>138</v>
      </c>
    </row>
    <row r="54" spans="1:60" outlineLevel="1" x14ac:dyDescent="0.2">
      <c r="A54" s="159">
        <v>12</v>
      </c>
      <c r="B54" s="160" t="s">
        <v>553</v>
      </c>
      <c r="C54" s="177" t="s">
        <v>554</v>
      </c>
      <c r="D54" s="161" t="s">
        <v>141</v>
      </c>
      <c r="E54" s="162">
        <v>30.5</v>
      </c>
      <c r="F54" s="163"/>
      <c r="G54" s="164">
        <f>ROUND(E54*F54,2)</f>
        <v>0</v>
      </c>
      <c r="H54" s="163"/>
      <c r="I54" s="164">
        <f>ROUND(E54*H54,2)</f>
        <v>0</v>
      </c>
      <c r="J54" s="163"/>
      <c r="K54" s="164">
        <f>ROUND(E54*J54,2)</f>
        <v>0</v>
      </c>
      <c r="L54" s="164">
        <v>21</v>
      </c>
      <c r="M54" s="164">
        <f>G54*(1+L54/100)</f>
        <v>0</v>
      </c>
      <c r="N54" s="164">
        <v>5.9200000000000008E-3</v>
      </c>
      <c r="O54" s="164">
        <f>ROUND(E54*N54,2)</f>
        <v>0.18</v>
      </c>
      <c r="P54" s="164">
        <v>0</v>
      </c>
      <c r="Q54" s="164">
        <f>ROUND(E54*P54,2)</f>
        <v>0</v>
      </c>
      <c r="R54" s="164" t="s">
        <v>555</v>
      </c>
      <c r="S54" s="164" t="s">
        <v>143</v>
      </c>
      <c r="T54" s="165" t="s">
        <v>143</v>
      </c>
      <c r="U54" s="144">
        <v>0.26</v>
      </c>
      <c r="V54" s="144">
        <f>ROUND(E54*U54,2)</f>
        <v>7.93</v>
      </c>
      <c r="W54" s="144"/>
      <c r="X54" s="138"/>
      <c r="Y54" s="138"/>
      <c r="Z54" s="138"/>
      <c r="AA54" s="138"/>
      <c r="AB54" s="138"/>
      <c r="AC54" s="138"/>
      <c r="AD54" s="138"/>
      <c r="AE54" s="138"/>
      <c r="AF54" s="138"/>
      <c r="AG54" s="138" t="s">
        <v>144</v>
      </c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1" x14ac:dyDescent="0.2">
      <c r="A55" s="141"/>
      <c r="B55" s="142"/>
      <c r="C55" s="178" t="s">
        <v>556</v>
      </c>
      <c r="D55" s="150"/>
      <c r="E55" s="151">
        <v>30.5</v>
      </c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148</v>
      </c>
      <c r="AH55" s="138">
        <v>0</v>
      </c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x14ac:dyDescent="0.2">
      <c r="A56" s="153" t="s">
        <v>137</v>
      </c>
      <c r="B56" s="154" t="s">
        <v>78</v>
      </c>
      <c r="C56" s="176" t="s">
        <v>79</v>
      </c>
      <c r="D56" s="155"/>
      <c r="E56" s="156"/>
      <c r="F56" s="157"/>
      <c r="G56" s="157">
        <f>SUMIF(AG57:AG63,"&lt;&gt;NOR",G57:G63)</f>
        <v>0</v>
      </c>
      <c r="H56" s="157"/>
      <c r="I56" s="157">
        <f>SUM(I57:I63)</f>
        <v>0</v>
      </c>
      <c r="J56" s="157"/>
      <c r="K56" s="157">
        <f>SUM(K57:K63)</f>
        <v>0</v>
      </c>
      <c r="L56" s="157"/>
      <c r="M56" s="157">
        <f>SUM(M57:M63)</f>
        <v>0</v>
      </c>
      <c r="N56" s="157"/>
      <c r="O56" s="157">
        <f>SUM(O57:O63)</f>
        <v>0</v>
      </c>
      <c r="P56" s="157"/>
      <c r="Q56" s="157">
        <f>SUM(Q57:Q63)</f>
        <v>0</v>
      </c>
      <c r="R56" s="157"/>
      <c r="S56" s="157"/>
      <c r="T56" s="158"/>
      <c r="U56" s="152"/>
      <c r="V56" s="152">
        <f>SUM(V57:V63)</f>
        <v>21.95</v>
      </c>
      <c r="W56" s="152"/>
      <c r="AG56" t="s">
        <v>138</v>
      </c>
    </row>
    <row r="57" spans="1:60" ht="56.25" outlineLevel="1" x14ac:dyDescent="0.2">
      <c r="A57" s="159">
        <v>13</v>
      </c>
      <c r="B57" s="160" t="s">
        <v>427</v>
      </c>
      <c r="C57" s="177" t="s">
        <v>428</v>
      </c>
      <c r="D57" s="161" t="s">
        <v>141</v>
      </c>
      <c r="E57" s="162">
        <v>55.6</v>
      </c>
      <c r="F57" s="163"/>
      <c r="G57" s="164">
        <f>ROUND(E57*F57,2)</f>
        <v>0</v>
      </c>
      <c r="H57" s="163"/>
      <c r="I57" s="164">
        <f>ROUND(E57*H57,2)</f>
        <v>0</v>
      </c>
      <c r="J57" s="163"/>
      <c r="K57" s="164">
        <f>ROUND(E57*J57,2)</f>
        <v>0</v>
      </c>
      <c r="L57" s="164">
        <v>21</v>
      </c>
      <c r="M57" s="164">
        <f>G57*(1+L57/100)</f>
        <v>0</v>
      </c>
      <c r="N57" s="164">
        <v>4.0000000000000003E-5</v>
      </c>
      <c r="O57" s="164">
        <f>ROUND(E57*N57,2)</f>
        <v>0</v>
      </c>
      <c r="P57" s="164">
        <v>0</v>
      </c>
      <c r="Q57" s="164">
        <f>ROUND(E57*P57,2)</f>
        <v>0</v>
      </c>
      <c r="R57" s="164" t="s">
        <v>214</v>
      </c>
      <c r="S57" s="164" t="s">
        <v>143</v>
      </c>
      <c r="T57" s="165" t="s">
        <v>143</v>
      </c>
      <c r="U57" s="144">
        <v>0.30800000000000005</v>
      </c>
      <c r="V57" s="144">
        <f>ROUND(E57*U57,2)</f>
        <v>17.12</v>
      </c>
      <c r="W57" s="144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144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41"/>
      <c r="B58" s="142"/>
      <c r="C58" s="178" t="s">
        <v>557</v>
      </c>
      <c r="D58" s="150"/>
      <c r="E58" s="151">
        <v>55.6</v>
      </c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148</v>
      </c>
      <c r="AH58" s="138">
        <v>0</v>
      </c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59">
        <v>14</v>
      </c>
      <c r="B59" s="160" t="s">
        <v>434</v>
      </c>
      <c r="C59" s="177" t="s">
        <v>435</v>
      </c>
      <c r="D59" s="161" t="s">
        <v>141</v>
      </c>
      <c r="E59" s="162">
        <v>55.6</v>
      </c>
      <c r="F59" s="163"/>
      <c r="G59" s="164">
        <f>ROUND(E59*F59,2)</f>
        <v>0</v>
      </c>
      <c r="H59" s="163"/>
      <c r="I59" s="164">
        <f>ROUND(E59*H59,2)</f>
        <v>0</v>
      </c>
      <c r="J59" s="163"/>
      <c r="K59" s="164">
        <f>ROUND(E59*J59,2)</f>
        <v>0</v>
      </c>
      <c r="L59" s="164">
        <v>21</v>
      </c>
      <c r="M59" s="164">
        <f>G59*(1+L59/100)</f>
        <v>0</v>
      </c>
      <c r="N59" s="164">
        <v>0</v>
      </c>
      <c r="O59" s="164">
        <f>ROUND(E59*N59,2)</f>
        <v>0</v>
      </c>
      <c r="P59" s="164">
        <v>0</v>
      </c>
      <c r="Q59" s="164">
        <f>ROUND(E59*P59,2)</f>
        <v>0</v>
      </c>
      <c r="R59" s="164" t="s">
        <v>230</v>
      </c>
      <c r="S59" s="164" t="s">
        <v>143</v>
      </c>
      <c r="T59" s="165" t="s">
        <v>143</v>
      </c>
      <c r="U59" s="144">
        <v>1.5000000000000001E-2</v>
      </c>
      <c r="V59" s="144">
        <f>ROUND(E59*U59,2)</f>
        <v>0.83</v>
      </c>
      <c r="W59" s="144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144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41"/>
      <c r="B60" s="142"/>
      <c r="C60" s="178" t="s">
        <v>551</v>
      </c>
      <c r="D60" s="150"/>
      <c r="E60" s="151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148</v>
      </c>
      <c r="AH60" s="138">
        <v>0</v>
      </c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41"/>
      <c r="B61" s="142"/>
      <c r="C61" s="178" t="s">
        <v>552</v>
      </c>
      <c r="D61" s="150"/>
      <c r="E61" s="151">
        <v>55.6</v>
      </c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148</v>
      </c>
      <c r="AH61" s="138">
        <v>0</v>
      </c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59">
        <v>15</v>
      </c>
      <c r="B62" s="160" t="s">
        <v>437</v>
      </c>
      <c r="C62" s="177" t="s">
        <v>438</v>
      </c>
      <c r="D62" s="161" t="s">
        <v>296</v>
      </c>
      <c r="E62" s="162">
        <v>4</v>
      </c>
      <c r="F62" s="163"/>
      <c r="G62" s="164">
        <f>ROUND(E62*F62,2)</f>
        <v>0</v>
      </c>
      <c r="H62" s="163"/>
      <c r="I62" s="164">
        <f>ROUND(E62*H62,2)</f>
        <v>0</v>
      </c>
      <c r="J62" s="163"/>
      <c r="K62" s="164">
        <f>ROUND(E62*J62,2)</f>
        <v>0</v>
      </c>
      <c r="L62" s="164">
        <v>21</v>
      </c>
      <c r="M62" s="164">
        <f>G62*(1+L62/100)</f>
        <v>0</v>
      </c>
      <c r="N62" s="164">
        <v>0</v>
      </c>
      <c r="O62" s="164">
        <f>ROUND(E62*N62,2)</f>
        <v>0</v>
      </c>
      <c r="P62" s="164">
        <v>0</v>
      </c>
      <c r="Q62" s="164">
        <f>ROUND(E62*P62,2)</f>
        <v>0</v>
      </c>
      <c r="R62" s="164" t="s">
        <v>297</v>
      </c>
      <c r="S62" s="164" t="s">
        <v>143</v>
      </c>
      <c r="T62" s="165" t="s">
        <v>143</v>
      </c>
      <c r="U62" s="144">
        <v>1</v>
      </c>
      <c r="V62" s="144">
        <f>ROUND(E62*U62,2)</f>
        <v>4</v>
      </c>
      <c r="W62" s="144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298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41"/>
      <c r="B63" s="142"/>
      <c r="C63" s="178" t="s">
        <v>558</v>
      </c>
      <c r="D63" s="150"/>
      <c r="E63" s="151">
        <v>4</v>
      </c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148</v>
      </c>
      <c r="AH63" s="138">
        <v>0</v>
      </c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x14ac:dyDescent="0.2">
      <c r="A64" s="153" t="s">
        <v>137</v>
      </c>
      <c r="B64" s="154" t="s">
        <v>80</v>
      </c>
      <c r="C64" s="176" t="s">
        <v>81</v>
      </c>
      <c r="D64" s="155"/>
      <c r="E64" s="156"/>
      <c r="F64" s="157"/>
      <c r="G64" s="157">
        <f>SUMIF(AG65:AG93,"&lt;&gt;NOR",G65:G93)</f>
        <v>0</v>
      </c>
      <c r="H64" s="157"/>
      <c r="I64" s="157">
        <f>SUM(I65:I93)</f>
        <v>0</v>
      </c>
      <c r="J64" s="157"/>
      <c r="K64" s="157">
        <f>SUM(K65:K93)</f>
        <v>0</v>
      </c>
      <c r="L64" s="157"/>
      <c r="M64" s="157">
        <f>SUM(M65:M93)</f>
        <v>0</v>
      </c>
      <c r="N64" s="157"/>
      <c r="O64" s="157">
        <f>SUM(O65:O93)</f>
        <v>0.05</v>
      </c>
      <c r="P64" s="157"/>
      <c r="Q64" s="157">
        <f>SUM(Q65:Q93)</f>
        <v>8.1999999999999993</v>
      </c>
      <c r="R64" s="157"/>
      <c r="S64" s="157"/>
      <c r="T64" s="158"/>
      <c r="U64" s="152"/>
      <c r="V64" s="152">
        <f>SUM(V65:V93)</f>
        <v>32.57</v>
      </c>
      <c r="W64" s="152"/>
      <c r="AG64" t="s">
        <v>138</v>
      </c>
    </row>
    <row r="65" spans="1:60" outlineLevel="1" x14ac:dyDescent="0.2">
      <c r="A65" s="159">
        <v>16</v>
      </c>
      <c r="B65" s="160" t="s">
        <v>559</v>
      </c>
      <c r="C65" s="177" t="s">
        <v>560</v>
      </c>
      <c r="D65" s="161" t="s">
        <v>141</v>
      </c>
      <c r="E65" s="162">
        <v>31.75</v>
      </c>
      <c r="F65" s="163"/>
      <c r="G65" s="164">
        <f>ROUND(E65*F65,2)</f>
        <v>0</v>
      </c>
      <c r="H65" s="163"/>
      <c r="I65" s="164">
        <f>ROUND(E65*H65,2)</f>
        <v>0</v>
      </c>
      <c r="J65" s="163"/>
      <c r="K65" s="164">
        <f>ROUND(E65*J65,2)</f>
        <v>0</v>
      </c>
      <c r="L65" s="164">
        <v>21</v>
      </c>
      <c r="M65" s="164">
        <f>G65*(1+L65/100)</f>
        <v>0</v>
      </c>
      <c r="N65" s="164">
        <v>6.7000000000000002E-4</v>
      </c>
      <c r="O65" s="164">
        <f>ROUND(E65*N65,2)</f>
        <v>0.02</v>
      </c>
      <c r="P65" s="164">
        <v>0.18400000000000002</v>
      </c>
      <c r="Q65" s="164">
        <f>ROUND(E65*P65,2)</f>
        <v>5.84</v>
      </c>
      <c r="R65" s="164" t="s">
        <v>443</v>
      </c>
      <c r="S65" s="164" t="s">
        <v>143</v>
      </c>
      <c r="T65" s="165" t="s">
        <v>143</v>
      </c>
      <c r="U65" s="144">
        <v>0.22700000000000001</v>
      </c>
      <c r="V65" s="144">
        <f>ROUND(E65*U65,2)</f>
        <v>7.21</v>
      </c>
      <c r="W65" s="144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144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ht="22.5" outlineLevel="1" x14ac:dyDescent="0.2">
      <c r="A66" s="141"/>
      <c r="B66" s="142"/>
      <c r="C66" s="251" t="s">
        <v>561</v>
      </c>
      <c r="D66" s="252"/>
      <c r="E66" s="252"/>
      <c r="F66" s="252"/>
      <c r="G66" s="252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38"/>
      <c r="Y66" s="138"/>
      <c r="Z66" s="138"/>
      <c r="AA66" s="138"/>
      <c r="AB66" s="138"/>
      <c r="AC66" s="138"/>
      <c r="AD66" s="138"/>
      <c r="AE66" s="138"/>
      <c r="AF66" s="138"/>
      <c r="AG66" s="138" t="s">
        <v>146</v>
      </c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73" t="str">
        <f>C66</f>
        <v>nebo vybourání otvorů průřezové plochy přes 4 m2 v příčkách, včetně pomocného lešení o výšce podlahy do 1900 mm a pro zatížení do 1,5 kPa  (150 kg/m2),</v>
      </c>
      <c r="BB66" s="138"/>
      <c r="BC66" s="138"/>
      <c r="BD66" s="138"/>
      <c r="BE66" s="138"/>
      <c r="BF66" s="138"/>
      <c r="BG66" s="138"/>
      <c r="BH66" s="138"/>
    </row>
    <row r="67" spans="1:60" outlineLevel="1" x14ac:dyDescent="0.2">
      <c r="A67" s="141"/>
      <c r="B67" s="142"/>
      <c r="C67" s="178" t="s">
        <v>562</v>
      </c>
      <c r="D67" s="150"/>
      <c r="E67" s="151">
        <v>16.790000000000003</v>
      </c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148</v>
      </c>
      <c r="AH67" s="138">
        <v>0</v>
      </c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41"/>
      <c r="B68" s="142"/>
      <c r="C68" s="178" t="s">
        <v>563</v>
      </c>
      <c r="D68" s="150"/>
      <c r="E68" s="151">
        <v>14.96</v>
      </c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148</v>
      </c>
      <c r="AH68" s="138">
        <v>0</v>
      </c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17</v>
      </c>
      <c r="B69" s="160" t="s">
        <v>564</v>
      </c>
      <c r="C69" s="177" t="s">
        <v>565</v>
      </c>
      <c r="D69" s="161" t="s">
        <v>141</v>
      </c>
      <c r="E69" s="162">
        <v>55.6</v>
      </c>
      <c r="F69" s="163"/>
      <c r="G69" s="164">
        <f>ROUND(E69*F69,2)</f>
        <v>0</v>
      </c>
      <c r="H69" s="163"/>
      <c r="I69" s="164">
        <f>ROUND(E69*H69,2)</f>
        <v>0</v>
      </c>
      <c r="J69" s="163"/>
      <c r="K69" s="164">
        <f>ROUND(E69*J69,2)</f>
        <v>0</v>
      </c>
      <c r="L69" s="164">
        <v>21</v>
      </c>
      <c r="M69" s="164">
        <f>G69*(1+L69/100)</f>
        <v>0</v>
      </c>
      <c r="N69" s="164">
        <v>0</v>
      </c>
      <c r="O69" s="164">
        <f>ROUND(E69*N69,2)</f>
        <v>0</v>
      </c>
      <c r="P69" s="164">
        <v>0.02</v>
      </c>
      <c r="Q69" s="164">
        <f>ROUND(E69*P69,2)</f>
        <v>1.1100000000000001</v>
      </c>
      <c r="R69" s="164" t="s">
        <v>443</v>
      </c>
      <c r="S69" s="164" t="s">
        <v>143</v>
      </c>
      <c r="T69" s="165" t="s">
        <v>143</v>
      </c>
      <c r="U69" s="144">
        <v>0.14700000000000002</v>
      </c>
      <c r="V69" s="144">
        <f>ROUND(E69*U69,2)</f>
        <v>8.17</v>
      </c>
      <c r="W69" s="144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144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1"/>
      <c r="B70" s="142"/>
      <c r="C70" s="251" t="s">
        <v>447</v>
      </c>
      <c r="D70" s="252"/>
      <c r="E70" s="252"/>
      <c r="F70" s="252"/>
      <c r="G70" s="252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146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2">
      <c r="A71" s="141"/>
      <c r="B71" s="142"/>
      <c r="C71" s="178" t="s">
        <v>566</v>
      </c>
      <c r="D71" s="150"/>
      <c r="E71" s="151">
        <v>55.6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38"/>
      <c r="Y71" s="138"/>
      <c r="Z71" s="138"/>
      <c r="AA71" s="138"/>
      <c r="AB71" s="138"/>
      <c r="AC71" s="138"/>
      <c r="AD71" s="138"/>
      <c r="AE71" s="138"/>
      <c r="AF71" s="138"/>
      <c r="AG71" s="138" t="s">
        <v>148</v>
      </c>
      <c r="AH71" s="138">
        <v>0</v>
      </c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2">
      <c r="A72" s="159">
        <v>18</v>
      </c>
      <c r="B72" s="160" t="s">
        <v>567</v>
      </c>
      <c r="C72" s="177" t="s">
        <v>568</v>
      </c>
      <c r="D72" s="161" t="s">
        <v>229</v>
      </c>
      <c r="E72" s="162">
        <v>32.85</v>
      </c>
      <c r="F72" s="163"/>
      <c r="G72" s="164">
        <f>ROUND(E72*F72,2)</f>
        <v>0</v>
      </c>
      <c r="H72" s="163"/>
      <c r="I72" s="164">
        <f>ROUND(E72*H72,2)</f>
        <v>0</v>
      </c>
      <c r="J72" s="163"/>
      <c r="K72" s="164">
        <f>ROUND(E72*J72,2)</f>
        <v>0</v>
      </c>
      <c r="L72" s="164">
        <v>21</v>
      </c>
      <c r="M72" s="164">
        <f>G72*(1+L72/100)</f>
        <v>0</v>
      </c>
      <c r="N72" s="164">
        <v>0</v>
      </c>
      <c r="O72" s="164">
        <f>ROUND(E72*N72,2)</f>
        <v>0</v>
      </c>
      <c r="P72" s="164">
        <v>4.0000000000000002E-4</v>
      </c>
      <c r="Q72" s="164">
        <f>ROUND(E72*P72,2)</f>
        <v>0.01</v>
      </c>
      <c r="R72" s="164" t="s">
        <v>443</v>
      </c>
      <c r="S72" s="164" t="s">
        <v>143</v>
      </c>
      <c r="T72" s="165" t="s">
        <v>143</v>
      </c>
      <c r="U72" s="144">
        <v>7.0000000000000007E-2</v>
      </c>
      <c r="V72" s="144">
        <f>ROUND(E72*U72,2)</f>
        <v>2.2999999999999998</v>
      </c>
      <c r="W72" s="144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144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41"/>
      <c r="B73" s="142"/>
      <c r="C73" s="251" t="s">
        <v>447</v>
      </c>
      <c r="D73" s="252"/>
      <c r="E73" s="252"/>
      <c r="F73" s="252"/>
      <c r="G73" s="252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146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41"/>
      <c r="B74" s="142"/>
      <c r="C74" s="178" t="s">
        <v>569</v>
      </c>
      <c r="D74" s="150"/>
      <c r="E74" s="151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148</v>
      </c>
      <c r="AH74" s="138">
        <v>0</v>
      </c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41"/>
      <c r="B75" s="142"/>
      <c r="C75" s="178" t="s">
        <v>570</v>
      </c>
      <c r="D75" s="150"/>
      <c r="E75" s="151">
        <v>18.450000000000003</v>
      </c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148</v>
      </c>
      <c r="AH75" s="138">
        <v>0</v>
      </c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41"/>
      <c r="B76" s="142"/>
      <c r="C76" s="178" t="s">
        <v>571</v>
      </c>
      <c r="D76" s="150"/>
      <c r="E76" s="151">
        <v>2.4000000000000004</v>
      </c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148</v>
      </c>
      <c r="AH76" s="138">
        <v>0</v>
      </c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41"/>
      <c r="B77" s="142"/>
      <c r="C77" s="178" t="s">
        <v>572</v>
      </c>
      <c r="D77" s="150"/>
      <c r="E77" s="151">
        <v>3.3000000000000003</v>
      </c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148</v>
      </c>
      <c r="AH77" s="138">
        <v>0</v>
      </c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41"/>
      <c r="B78" s="142"/>
      <c r="C78" s="178" t="s">
        <v>573</v>
      </c>
      <c r="D78" s="150"/>
      <c r="E78" s="151">
        <v>2.6</v>
      </c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148</v>
      </c>
      <c r="AH78" s="138">
        <v>0</v>
      </c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outlineLevel="1" x14ac:dyDescent="0.2">
      <c r="A79" s="141"/>
      <c r="B79" s="142"/>
      <c r="C79" s="178" t="s">
        <v>574</v>
      </c>
      <c r="D79" s="150"/>
      <c r="E79" s="151">
        <v>6.1000000000000005</v>
      </c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148</v>
      </c>
      <c r="AH79" s="138">
        <v>0</v>
      </c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59">
        <v>19</v>
      </c>
      <c r="B80" s="160" t="s">
        <v>575</v>
      </c>
      <c r="C80" s="177" t="s">
        <v>576</v>
      </c>
      <c r="D80" s="161" t="s">
        <v>260</v>
      </c>
      <c r="E80" s="162">
        <v>11</v>
      </c>
      <c r="F80" s="163"/>
      <c r="G80" s="164">
        <f>ROUND(E80*F80,2)</f>
        <v>0</v>
      </c>
      <c r="H80" s="163"/>
      <c r="I80" s="164">
        <f>ROUND(E80*H80,2)</f>
        <v>0</v>
      </c>
      <c r="J80" s="163"/>
      <c r="K80" s="164">
        <f>ROUND(E80*J80,2)</f>
        <v>0</v>
      </c>
      <c r="L80" s="164">
        <v>21</v>
      </c>
      <c r="M80" s="164">
        <f>G80*(1+L80/100)</f>
        <v>0</v>
      </c>
      <c r="N80" s="164">
        <v>0</v>
      </c>
      <c r="O80" s="164">
        <f>ROUND(E80*N80,2)</f>
        <v>0</v>
      </c>
      <c r="P80" s="164">
        <v>0</v>
      </c>
      <c r="Q80" s="164">
        <f>ROUND(E80*P80,2)</f>
        <v>0</v>
      </c>
      <c r="R80" s="164" t="s">
        <v>443</v>
      </c>
      <c r="S80" s="164" t="s">
        <v>143</v>
      </c>
      <c r="T80" s="165" t="s">
        <v>143</v>
      </c>
      <c r="U80" s="144">
        <v>0.05</v>
      </c>
      <c r="V80" s="144">
        <f>ROUND(E80*U80,2)</f>
        <v>0.55000000000000004</v>
      </c>
      <c r="W80" s="144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144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">
      <c r="A81" s="141"/>
      <c r="B81" s="142"/>
      <c r="C81" s="251" t="s">
        <v>577</v>
      </c>
      <c r="D81" s="252"/>
      <c r="E81" s="252"/>
      <c r="F81" s="252"/>
      <c r="G81" s="252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146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outlineLevel="1" x14ac:dyDescent="0.2">
      <c r="A82" s="141"/>
      <c r="B82" s="142"/>
      <c r="C82" s="178" t="s">
        <v>578</v>
      </c>
      <c r="D82" s="150"/>
      <c r="E82" s="151">
        <v>11</v>
      </c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148</v>
      </c>
      <c r="AH82" s="138">
        <v>0</v>
      </c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outlineLevel="1" x14ac:dyDescent="0.2">
      <c r="A83" s="159">
        <v>20</v>
      </c>
      <c r="B83" s="160" t="s">
        <v>579</v>
      </c>
      <c r="C83" s="177" t="s">
        <v>580</v>
      </c>
      <c r="D83" s="161" t="s">
        <v>260</v>
      </c>
      <c r="E83" s="162">
        <v>1</v>
      </c>
      <c r="F83" s="163"/>
      <c r="G83" s="164">
        <f>ROUND(E83*F83,2)</f>
        <v>0</v>
      </c>
      <c r="H83" s="163"/>
      <c r="I83" s="164">
        <f>ROUND(E83*H83,2)</f>
        <v>0</v>
      </c>
      <c r="J83" s="163"/>
      <c r="K83" s="164">
        <f>ROUND(E83*J83,2)</f>
        <v>0</v>
      </c>
      <c r="L83" s="164">
        <v>21</v>
      </c>
      <c r="M83" s="164">
        <f>G83*(1+L83/100)</f>
        <v>0</v>
      </c>
      <c r="N83" s="164">
        <v>0</v>
      </c>
      <c r="O83" s="164">
        <f>ROUND(E83*N83,2)</f>
        <v>0</v>
      </c>
      <c r="P83" s="164">
        <v>0</v>
      </c>
      <c r="Q83" s="164">
        <f>ROUND(E83*P83,2)</f>
        <v>0</v>
      </c>
      <c r="R83" s="164" t="s">
        <v>443</v>
      </c>
      <c r="S83" s="164" t="s">
        <v>143</v>
      </c>
      <c r="T83" s="165" t="s">
        <v>143</v>
      </c>
      <c r="U83" s="144">
        <v>9.0000000000000011E-2</v>
      </c>
      <c r="V83" s="144">
        <f>ROUND(E83*U83,2)</f>
        <v>0.09</v>
      </c>
      <c r="W83" s="144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144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41"/>
      <c r="B84" s="142"/>
      <c r="C84" s="251" t="s">
        <v>577</v>
      </c>
      <c r="D84" s="252"/>
      <c r="E84" s="252"/>
      <c r="F84" s="252"/>
      <c r="G84" s="252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146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41"/>
      <c r="B85" s="142"/>
      <c r="C85" s="178" t="s">
        <v>63</v>
      </c>
      <c r="D85" s="150"/>
      <c r="E85" s="151">
        <v>1</v>
      </c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148</v>
      </c>
      <c r="AH85" s="138">
        <v>0</v>
      </c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33.75" outlineLevel="1" x14ac:dyDescent="0.2">
      <c r="A86" s="159">
        <v>21</v>
      </c>
      <c r="B86" s="160" t="s">
        <v>581</v>
      </c>
      <c r="C86" s="177" t="s">
        <v>582</v>
      </c>
      <c r="D86" s="161" t="s">
        <v>141</v>
      </c>
      <c r="E86" s="162">
        <v>8.4</v>
      </c>
      <c r="F86" s="163"/>
      <c r="G86" s="164">
        <f>ROUND(E86*F86,2)</f>
        <v>0</v>
      </c>
      <c r="H86" s="163"/>
      <c r="I86" s="164">
        <f>ROUND(E86*H86,2)</f>
        <v>0</v>
      </c>
      <c r="J86" s="163"/>
      <c r="K86" s="164">
        <f>ROUND(E86*J86,2)</f>
        <v>0</v>
      </c>
      <c r="L86" s="164">
        <v>21</v>
      </c>
      <c r="M86" s="164">
        <f>G86*(1+L86/100)</f>
        <v>0</v>
      </c>
      <c r="N86" s="164">
        <v>1.17E-3</v>
      </c>
      <c r="O86" s="164">
        <f>ROUND(E86*N86,2)</f>
        <v>0.01</v>
      </c>
      <c r="P86" s="164">
        <v>7.6000000000000012E-2</v>
      </c>
      <c r="Q86" s="164">
        <f>ROUND(E86*P86,2)</f>
        <v>0.64</v>
      </c>
      <c r="R86" s="164" t="s">
        <v>443</v>
      </c>
      <c r="S86" s="164" t="s">
        <v>143</v>
      </c>
      <c r="T86" s="165" t="s">
        <v>143</v>
      </c>
      <c r="U86" s="144">
        <v>0.93900000000000006</v>
      </c>
      <c r="V86" s="144">
        <f>ROUND(E86*U86,2)</f>
        <v>7.89</v>
      </c>
      <c r="W86" s="144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144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41"/>
      <c r="B87" s="142"/>
      <c r="C87" s="178" t="s">
        <v>583</v>
      </c>
      <c r="D87" s="150"/>
      <c r="E87" s="151">
        <v>4.8000000000000007</v>
      </c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148</v>
      </c>
      <c r="AH87" s="138">
        <v>0</v>
      </c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41"/>
      <c r="B88" s="142"/>
      <c r="C88" s="178" t="s">
        <v>584</v>
      </c>
      <c r="D88" s="150"/>
      <c r="E88" s="151">
        <v>3.6</v>
      </c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148</v>
      </c>
      <c r="AH88" s="138">
        <v>0</v>
      </c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59">
        <v>22</v>
      </c>
      <c r="B89" s="160" t="s">
        <v>449</v>
      </c>
      <c r="C89" s="177" t="s">
        <v>450</v>
      </c>
      <c r="D89" s="161" t="s">
        <v>229</v>
      </c>
      <c r="E89" s="162">
        <v>18</v>
      </c>
      <c r="F89" s="163"/>
      <c r="G89" s="164">
        <f>ROUND(E89*F89,2)</f>
        <v>0</v>
      </c>
      <c r="H89" s="163"/>
      <c r="I89" s="164">
        <f>ROUND(E89*H89,2)</f>
        <v>0</v>
      </c>
      <c r="J89" s="163"/>
      <c r="K89" s="164">
        <f>ROUND(E89*J89,2)</f>
        <v>0</v>
      </c>
      <c r="L89" s="164">
        <v>21</v>
      </c>
      <c r="M89" s="164">
        <f>G89*(1+L89/100)</f>
        <v>0</v>
      </c>
      <c r="N89" s="164">
        <v>3.8000000000000002E-4</v>
      </c>
      <c r="O89" s="164">
        <f>ROUND(E89*N89,2)</f>
        <v>0.01</v>
      </c>
      <c r="P89" s="164">
        <v>1.3000000000000001E-2</v>
      </c>
      <c r="Q89" s="164">
        <f>ROUND(E89*P89,2)</f>
        <v>0.23</v>
      </c>
      <c r="R89" s="164" t="s">
        <v>443</v>
      </c>
      <c r="S89" s="164" t="s">
        <v>143</v>
      </c>
      <c r="T89" s="165" t="s">
        <v>143</v>
      </c>
      <c r="U89" s="144">
        <v>0.10700000000000001</v>
      </c>
      <c r="V89" s="144">
        <f>ROUND(E89*U89,2)</f>
        <v>1.93</v>
      </c>
      <c r="W89" s="144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144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outlineLevel="1" x14ac:dyDescent="0.2">
      <c r="A90" s="141"/>
      <c r="B90" s="142"/>
      <c r="C90" s="251" t="s">
        <v>451</v>
      </c>
      <c r="D90" s="252"/>
      <c r="E90" s="252"/>
      <c r="F90" s="252"/>
      <c r="G90" s="252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38"/>
      <c r="Y90" s="138"/>
      <c r="Z90" s="138"/>
      <c r="AA90" s="138"/>
      <c r="AB90" s="138"/>
      <c r="AC90" s="138"/>
      <c r="AD90" s="138"/>
      <c r="AE90" s="138"/>
      <c r="AF90" s="138"/>
      <c r="AG90" s="138" t="s">
        <v>146</v>
      </c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1" x14ac:dyDescent="0.2">
      <c r="A91" s="159">
        <v>23</v>
      </c>
      <c r="B91" s="160" t="s">
        <v>585</v>
      </c>
      <c r="C91" s="177" t="s">
        <v>586</v>
      </c>
      <c r="D91" s="161" t="s">
        <v>229</v>
      </c>
      <c r="E91" s="162">
        <v>10</v>
      </c>
      <c r="F91" s="163"/>
      <c r="G91" s="164">
        <f>ROUND(E91*F91,2)</f>
        <v>0</v>
      </c>
      <c r="H91" s="163"/>
      <c r="I91" s="164">
        <f>ROUND(E91*H91,2)</f>
        <v>0</v>
      </c>
      <c r="J91" s="163"/>
      <c r="K91" s="164">
        <f>ROUND(E91*J91,2)</f>
        <v>0</v>
      </c>
      <c r="L91" s="164">
        <v>21</v>
      </c>
      <c r="M91" s="164">
        <f>G91*(1+L91/100)</f>
        <v>0</v>
      </c>
      <c r="N91" s="164">
        <v>5.9000000000000003E-4</v>
      </c>
      <c r="O91" s="164">
        <f>ROUND(E91*N91,2)</f>
        <v>0.01</v>
      </c>
      <c r="P91" s="164">
        <v>3.7000000000000005E-2</v>
      </c>
      <c r="Q91" s="164">
        <f>ROUND(E91*P91,2)</f>
        <v>0.37</v>
      </c>
      <c r="R91" s="164" t="s">
        <v>443</v>
      </c>
      <c r="S91" s="164" t="s">
        <v>143</v>
      </c>
      <c r="T91" s="165" t="s">
        <v>143</v>
      </c>
      <c r="U91" s="144">
        <v>0.443</v>
      </c>
      <c r="V91" s="144">
        <f>ROUND(E91*U91,2)</f>
        <v>4.43</v>
      </c>
      <c r="W91" s="144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144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outlineLevel="1" x14ac:dyDescent="0.2">
      <c r="A92" s="141"/>
      <c r="B92" s="142"/>
      <c r="C92" s="251" t="s">
        <v>451</v>
      </c>
      <c r="D92" s="252"/>
      <c r="E92" s="252"/>
      <c r="F92" s="252"/>
      <c r="G92" s="252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8"/>
      <c r="Y92" s="138"/>
      <c r="Z92" s="138"/>
      <c r="AA92" s="138"/>
      <c r="AB92" s="138"/>
      <c r="AC92" s="138"/>
      <c r="AD92" s="138"/>
      <c r="AE92" s="138"/>
      <c r="AF92" s="138"/>
      <c r="AG92" s="138" t="s">
        <v>146</v>
      </c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outlineLevel="1" x14ac:dyDescent="0.2">
      <c r="A93" s="141"/>
      <c r="B93" s="142"/>
      <c r="C93" s="178" t="s">
        <v>587</v>
      </c>
      <c r="D93" s="150"/>
      <c r="E93" s="151">
        <v>10</v>
      </c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148</v>
      </c>
      <c r="AH93" s="138">
        <v>0</v>
      </c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x14ac:dyDescent="0.2">
      <c r="A94" s="153" t="s">
        <v>137</v>
      </c>
      <c r="B94" s="154" t="s">
        <v>82</v>
      </c>
      <c r="C94" s="176" t="s">
        <v>83</v>
      </c>
      <c r="D94" s="155"/>
      <c r="E94" s="156"/>
      <c r="F94" s="157"/>
      <c r="G94" s="157">
        <f>SUMIF(AG95:AG112,"&lt;&gt;NOR",G95:G112)</f>
        <v>0</v>
      </c>
      <c r="H94" s="157"/>
      <c r="I94" s="157">
        <f>SUM(I95:I112)</f>
        <v>0</v>
      </c>
      <c r="J94" s="157"/>
      <c r="K94" s="157">
        <f>SUM(K95:K112)</f>
        <v>0</v>
      </c>
      <c r="L94" s="157"/>
      <c r="M94" s="157">
        <f>SUM(M95:M112)</f>
        <v>0</v>
      </c>
      <c r="N94" s="157"/>
      <c r="O94" s="157">
        <f>SUM(O95:O112)</f>
        <v>0.02</v>
      </c>
      <c r="P94" s="157"/>
      <c r="Q94" s="157">
        <f>SUM(Q95:Q112)</f>
        <v>5.5</v>
      </c>
      <c r="R94" s="157"/>
      <c r="S94" s="157"/>
      <c r="T94" s="158"/>
      <c r="U94" s="152"/>
      <c r="V94" s="152">
        <f>SUM(V95:V112)</f>
        <v>30.07</v>
      </c>
      <c r="W94" s="152"/>
      <c r="AG94" t="s">
        <v>138</v>
      </c>
    </row>
    <row r="95" spans="1:60" ht="22.5" outlineLevel="1" x14ac:dyDescent="0.2">
      <c r="A95" s="159">
        <v>24</v>
      </c>
      <c r="B95" s="160" t="s">
        <v>588</v>
      </c>
      <c r="C95" s="177" t="s">
        <v>589</v>
      </c>
      <c r="D95" s="161" t="s">
        <v>229</v>
      </c>
      <c r="E95" s="162">
        <v>40</v>
      </c>
      <c r="F95" s="163"/>
      <c r="G95" s="164">
        <f>ROUND(E95*F95,2)</f>
        <v>0</v>
      </c>
      <c r="H95" s="163"/>
      <c r="I95" s="164">
        <f>ROUND(E95*H95,2)</f>
        <v>0</v>
      </c>
      <c r="J95" s="163"/>
      <c r="K95" s="164">
        <f>ROUND(E95*J95,2)</f>
        <v>0</v>
      </c>
      <c r="L95" s="164">
        <v>21</v>
      </c>
      <c r="M95" s="164">
        <f>G95*(1+L95/100)</f>
        <v>0</v>
      </c>
      <c r="N95" s="164">
        <v>4.9000000000000009E-4</v>
      </c>
      <c r="O95" s="164">
        <f>ROUND(E95*N95,2)</f>
        <v>0.02</v>
      </c>
      <c r="P95" s="164">
        <v>1E-3</v>
      </c>
      <c r="Q95" s="164">
        <f>ROUND(E95*P95,2)</f>
        <v>0.04</v>
      </c>
      <c r="R95" s="164" t="s">
        <v>443</v>
      </c>
      <c r="S95" s="164" t="s">
        <v>143</v>
      </c>
      <c r="T95" s="165" t="s">
        <v>143</v>
      </c>
      <c r="U95" s="144">
        <v>7.8000000000000014E-2</v>
      </c>
      <c r="V95" s="144">
        <f>ROUND(E95*U95,2)</f>
        <v>3.12</v>
      </c>
      <c r="W95" s="144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144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outlineLevel="1" x14ac:dyDescent="0.2">
      <c r="A96" s="141"/>
      <c r="B96" s="142"/>
      <c r="C96" s="251" t="s">
        <v>451</v>
      </c>
      <c r="D96" s="252"/>
      <c r="E96" s="252"/>
      <c r="F96" s="252"/>
      <c r="G96" s="252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146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1"/>
      <c r="B97" s="142"/>
      <c r="C97" s="178" t="s">
        <v>590</v>
      </c>
      <c r="D97" s="150"/>
      <c r="E97" s="151">
        <v>40</v>
      </c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148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25</v>
      </c>
      <c r="B98" s="160" t="s">
        <v>473</v>
      </c>
      <c r="C98" s="177" t="s">
        <v>474</v>
      </c>
      <c r="D98" s="161" t="s">
        <v>141</v>
      </c>
      <c r="E98" s="162">
        <v>49.885000000000005</v>
      </c>
      <c r="F98" s="163"/>
      <c r="G98" s="164">
        <f>ROUND(E98*F98,2)</f>
        <v>0</v>
      </c>
      <c r="H98" s="163"/>
      <c r="I98" s="164">
        <f>ROUND(E98*H98,2)</f>
        <v>0</v>
      </c>
      <c r="J98" s="163"/>
      <c r="K98" s="164">
        <f>ROUND(E98*J98,2)</f>
        <v>0</v>
      </c>
      <c r="L98" s="164">
        <v>21</v>
      </c>
      <c r="M98" s="164">
        <f>G98*(1+L98/100)</f>
        <v>0</v>
      </c>
      <c r="N98" s="164">
        <v>0</v>
      </c>
      <c r="O98" s="164">
        <f>ROUND(E98*N98,2)</f>
        <v>0</v>
      </c>
      <c r="P98" s="164">
        <v>4.6000000000000006E-2</v>
      </c>
      <c r="Q98" s="164">
        <f>ROUND(E98*P98,2)</f>
        <v>2.29</v>
      </c>
      <c r="R98" s="164" t="s">
        <v>443</v>
      </c>
      <c r="S98" s="164" t="s">
        <v>143</v>
      </c>
      <c r="T98" s="165" t="s">
        <v>143</v>
      </c>
      <c r="U98" s="144">
        <v>0.26</v>
      </c>
      <c r="V98" s="144">
        <f>ROUND(E98*U98,2)</f>
        <v>12.97</v>
      </c>
      <c r="W98" s="144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144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1"/>
      <c r="B99" s="142"/>
      <c r="C99" s="178" t="s">
        <v>591</v>
      </c>
      <c r="D99" s="150"/>
      <c r="E99" s="151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148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1"/>
      <c r="B100" s="142"/>
      <c r="C100" s="178" t="s">
        <v>592</v>
      </c>
      <c r="D100" s="150"/>
      <c r="E100" s="151">
        <v>46.6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148</v>
      </c>
      <c r="AH100" s="138">
        <v>0</v>
      </c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1" x14ac:dyDescent="0.2">
      <c r="A101" s="141"/>
      <c r="B101" s="142"/>
      <c r="C101" s="178" t="s">
        <v>569</v>
      </c>
      <c r="D101" s="150"/>
      <c r="E101" s="151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 t="s">
        <v>148</v>
      </c>
      <c r="AH101" s="138">
        <v>0</v>
      </c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2">
      <c r="A102" s="141"/>
      <c r="B102" s="142"/>
      <c r="C102" s="178" t="s">
        <v>593</v>
      </c>
      <c r="D102" s="150"/>
      <c r="E102" s="151">
        <v>1.85</v>
      </c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148</v>
      </c>
      <c r="AH102" s="138">
        <v>0</v>
      </c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1"/>
      <c r="B103" s="142"/>
      <c r="C103" s="178" t="s">
        <v>594</v>
      </c>
      <c r="D103" s="150"/>
      <c r="E103" s="151">
        <v>0.24000000000000002</v>
      </c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148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41"/>
      <c r="B104" s="142"/>
      <c r="C104" s="178" t="s">
        <v>595</v>
      </c>
      <c r="D104" s="150"/>
      <c r="E104" s="151">
        <v>0.33</v>
      </c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148</v>
      </c>
      <c r="AH104" s="138">
        <v>0</v>
      </c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1"/>
      <c r="B105" s="142"/>
      <c r="C105" s="178" t="s">
        <v>596</v>
      </c>
      <c r="D105" s="150"/>
      <c r="E105" s="151">
        <v>0.26</v>
      </c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148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outlineLevel="1" x14ac:dyDescent="0.2">
      <c r="A106" s="141"/>
      <c r="B106" s="142"/>
      <c r="C106" s="178" t="s">
        <v>597</v>
      </c>
      <c r="D106" s="150"/>
      <c r="E106" s="151">
        <v>0.6100000000000001</v>
      </c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148</v>
      </c>
      <c r="AH106" s="138">
        <v>0</v>
      </c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26</v>
      </c>
      <c r="B107" s="160" t="s">
        <v>475</v>
      </c>
      <c r="C107" s="177" t="s">
        <v>476</v>
      </c>
      <c r="D107" s="161" t="s">
        <v>141</v>
      </c>
      <c r="E107" s="162">
        <v>46.6</v>
      </c>
      <c r="F107" s="163"/>
      <c r="G107" s="164">
        <f>ROUND(E107*F107,2)</f>
        <v>0</v>
      </c>
      <c r="H107" s="163"/>
      <c r="I107" s="164">
        <f>ROUND(E107*H107,2)</f>
        <v>0</v>
      </c>
      <c r="J107" s="163"/>
      <c r="K107" s="164">
        <f>ROUND(E107*J107,2)</f>
        <v>0</v>
      </c>
      <c r="L107" s="164">
        <v>21</v>
      </c>
      <c r="M107" s="164">
        <f>G107*(1+L107/100)</f>
        <v>0</v>
      </c>
      <c r="N107" s="164">
        <v>0</v>
      </c>
      <c r="O107" s="164">
        <f>ROUND(E107*N107,2)</f>
        <v>0</v>
      </c>
      <c r="P107" s="164">
        <v>6.8000000000000005E-2</v>
      </c>
      <c r="Q107" s="164">
        <f>ROUND(E107*P107,2)</f>
        <v>3.17</v>
      </c>
      <c r="R107" s="164" t="s">
        <v>443</v>
      </c>
      <c r="S107" s="164" t="s">
        <v>143</v>
      </c>
      <c r="T107" s="165" t="s">
        <v>143</v>
      </c>
      <c r="U107" s="144">
        <v>0.30000000000000004</v>
      </c>
      <c r="V107" s="144">
        <f>ROUND(E107*U107,2)</f>
        <v>13.98</v>
      </c>
      <c r="W107" s="144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144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1"/>
      <c r="B108" s="142"/>
      <c r="C108" s="251" t="s">
        <v>477</v>
      </c>
      <c r="D108" s="252"/>
      <c r="E108" s="252"/>
      <c r="F108" s="252"/>
      <c r="G108" s="252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146</v>
      </c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1"/>
      <c r="B109" s="142"/>
      <c r="C109" s="178" t="s">
        <v>524</v>
      </c>
      <c r="D109" s="150"/>
      <c r="E109" s="151">
        <v>7.6000000000000005</v>
      </c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148</v>
      </c>
      <c r="AH109" s="138">
        <v>0</v>
      </c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outlineLevel="1" x14ac:dyDescent="0.2">
      <c r="A110" s="141"/>
      <c r="B110" s="142"/>
      <c r="C110" s="178" t="s">
        <v>598</v>
      </c>
      <c r="D110" s="150"/>
      <c r="E110" s="151">
        <v>19.200000000000003</v>
      </c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 t="s">
        <v>148</v>
      </c>
      <c r="AH110" s="138">
        <v>0</v>
      </c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outlineLevel="1" x14ac:dyDescent="0.2">
      <c r="A111" s="141"/>
      <c r="B111" s="142"/>
      <c r="C111" s="178" t="s">
        <v>599</v>
      </c>
      <c r="D111" s="150"/>
      <c r="E111" s="151">
        <v>14.4</v>
      </c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148</v>
      </c>
      <c r="AH111" s="138">
        <v>0</v>
      </c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1"/>
      <c r="B112" s="142"/>
      <c r="C112" s="178" t="s">
        <v>527</v>
      </c>
      <c r="D112" s="150"/>
      <c r="E112" s="151">
        <v>5.4</v>
      </c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148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x14ac:dyDescent="0.2">
      <c r="A113" s="153" t="s">
        <v>137</v>
      </c>
      <c r="B113" s="154" t="s">
        <v>84</v>
      </c>
      <c r="C113" s="176" t="s">
        <v>85</v>
      </c>
      <c r="D113" s="155"/>
      <c r="E113" s="156"/>
      <c r="F113" s="157"/>
      <c r="G113" s="157">
        <f>SUMIF(AG114:AG115,"&lt;&gt;NOR",G114:G115)</f>
        <v>0</v>
      </c>
      <c r="H113" s="157"/>
      <c r="I113" s="157">
        <f>SUM(I114:I115)</f>
        <v>0</v>
      </c>
      <c r="J113" s="157"/>
      <c r="K113" s="157">
        <f>SUM(K114:K115)</f>
        <v>0</v>
      </c>
      <c r="L113" s="157"/>
      <c r="M113" s="157">
        <f>SUM(M114:M115)</f>
        <v>0</v>
      </c>
      <c r="N113" s="157"/>
      <c r="O113" s="157">
        <f>SUM(O114:O115)</f>
        <v>0</v>
      </c>
      <c r="P113" s="157"/>
      <c r="Q113" s="157">
        <f>SUM(Q114:Q115)</f>
        <v>0</v>
      </c>
      <c r="R113" s="157"/>
      <c r="S113" s="157"/>
      <c r="T113" s="158"/>
      <c r="U113" s="152"/>
      <c r="V113" s="152">
        <f>SUM(V114:V115)</f>
        <v>3.48</v>
      </c>
      <c r="W113" s="152"/>
      <c r="AG113" t="s">
        <v>138</v>
      </c>
    </row>
    <row r="114" spans="1:60" ht="33.75" outlineLevel="1" x14ac:dyDescent="0.2">
      <c r="A114" s="159">
        <v>27</v>
      </c>
      <c r="B114" s="160" t="s">
        <v>478</v>
      </c>
      <c r="C114" s="177" t="s">
        <v>479</v>
      </c>
      <c r="D114" s="161" t="s">
        <v>195</v>
      </c>
      <c r="E114" s="162">
        <v>3.7049000000000003</v>
      </c>
      <c r="F114" s="163"/>
      <c r="G114" s="164">
        <f>ROUND(E114*F114,2)</f>
        <v>0</v>
      </c>
      <c r="H114" s="163"/>
      <c r="I114" s="164">
        <f>ROUND(E114*H114,2)</f>
        <v>0</v>
      </c>
      <c r="J114" s="163"/>
      <c r="K114" s="164">
        <f>ROUND(E114*J114,2)</f>
        <v>0</v>
      </c>
      <c r="L114" s="164">
        <v>21</v>
      </c>
      <c r="M114" s="164">
        <f>G114*(1+L114/100)</f>
        <v>0</v>
      </c>
      <c r="N114" s="164">
        <v>0</v>
      </c>
      <c r="O114" s="164">
        <f>ROUND(E114*N114,2)</f>
        <v>0</v>
      </c>
      <c r="P114" s="164">
        <v>0</v>
      </c>
      <c r="Q114" s="164">
        <f>ROUND(E114*P114,2)</f>
        <v>0</v>
      </c>
      <c r="R114" s="164" t="s">
        <v>230</v>
      </c>
      <c r="S114" s="164" t="s">
        <v>143</v>
      </c>
      <c r="T114" s="165" t="s">
        <v>143</v>
      </c>
      <c r="U114" s="144">
        <v>0.9385</v>
      </c>
      <c r="V114" s="144">
        <f>ROUND(E114*U114,2)</f>
        <v>3.48</v>
      </c>
      <c r="W114" s="144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 t="s">
        <v>256</v>
      </c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outlineLevel="1" x14ac:dyDescent="0.2">
      <c r="A115" s="141"/>
      <c r="B115" s="142"/>
      <c r="C115" s="251" t="s">
        <v>480</v>
      </c>
      <c r="D115" s="252"/>
      <c r="E115" s="252"/>
      <c r="F115" s="252"/>
      <c r="G115" s="252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146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137</v>
      </c>
      <c r="B116" s="154" t="s">
        <v>86</v>
      </c>
      <c r="C116" s="176" t="s">
        <v>87</v>
      </c>
      <c r="D116" s="155"/>
      <c r="E116" s="156"/>
      <c r="F116" s="157"/>
      <c r="G116" s="157">
        <f>SUMIF(AG117:AG125,"&lt;&gt;NOR",G117:G125)</f>
        <v>0</v>
      </c>
      <c r="H116" s="157"/>
      <c r="I116" s="157">
        <f>SUM(I117:I125)</f>
        <v>0</v>
      </c>
      <c r="J116" s="157"/>
      <c r="K116" s="157">
        <f>SUM(K117:K125)</f>
        <v>0</v>
      </c>
      <c r="L116" s="157"/>
      <c r="M116" s="157">
        <f>SUM(M117:M125)</f>
        <v>0</v>
      </c>
      <c r="N116" s="157"/>
      <c r="O116" s="157">
        <f>SUM(O117:O125)</f>
        <v>0</v>
      </c>
      <c r="P116" s="157"/>
      <c r="Q116" s="157">
        <f>SUM(Q117:Q125)</f>
        <v>0</v>
      </c>
      <c r="R116" s="157"/>
      <c r="S116" s="157"/>
      <c r="T116" s="158"/>
      <c r="U116" s="152"/>
      <c r="V116" s="152">
        <f>SUM(V117:V125)</f>
        <v>24.959999999999997</v>
      </c>
      <c r="W116" s="152"/>
      <c r="AG116" t="s">
        <v>138</v>
      </c>
    </row>
    <row r="117" spans="1:60" ht="22.5" outlineLevel="1" x14ac:dyDescent="0.2">
      <c r="A117" s="159">
        <v>28</v>
      </c>
      <c r="B117" s="160" t="s">
        <v>494</v>
      </c>
      <c r="C117" s="177" t="s">
        <v>495</v>
      </c>
      <c r="D117" s="161" t="s">
        <v>195</v>
      </c>
      <c r="E117" s="162">
        <v>13.713050000000001</v>
      </c>
      <c r="F117" s="163"/>
      <c r="G117" s="164">
        <f>ROUND(E117*F117,2)</f>
        <v>0</v>
      </c>
      <c r="H117" s="163"/>
      <c r="I117" s="164">
        <f>ROUND(E117*H117,2)</f>
        <v>0</v>
      </c>
      <c r="J117" s="163"/>
      <c r="K117" s="164">
        <f>ROUND(E117*J117,2)</f>
        <v>0</v>
      </c>
      <c r="L117" s="164">
        <v>21</v>
      </c>
      <c r="M117" s="164">
        <f>G117*(1+L117/100)</f>
        <v>0</v>
      </c>
      <c r="N117" s="164">
        <v>0</v>
      </c>
      <c r="O117" s="164">
        <f>ROUND(E117*N117,2)</f>
        <v>0</v>
      </c>
      <c r="P117" s="164">
        <v>0</v>
      </c>
      <c r="Q117" s="164">
        <f>ROUND(E117*P117,2)</f>
        <v>0</v>
      </c>
      <c r="R117" s="164" t="s">
        <v>496</v>
      </c>
      <c r="S117" s="164" t="s">
        <v>143</v>
      </c>
      <c r="T117" s="165" t="s">
        <v>143</v>
      </c>
      <c r="U117" s="144">
        <v>0.27700000000000002</v>
      </c>
      <c r="V117" s="144">
        <f>ROUND(E117*U117,2)</f>
        <v>3.8</v>
      </c>
      <c r="W117" s="144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487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41"/>
      <c r="B118" s="142"/>
      <c r="C118" s="251" t="s">
        <v>497</v>
      </c>
      <c r="D118" s="252"/>
      <c r="E118" s="252"/>
      <c r="F118" s="252"/>
      <c r="G118" s="252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146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6">
        <v>29</v>
      </c>
      <c r="B119" s="167" t="s">
        <v>485</v>
      </c>
      <c r="C119" s="179" t="s">
        <v>486</v>
      </c>
      <c r="D119" s="168" t="s">
        <v>195</v>
      </c>
      <c r="E119" s="169">
        <v>13.713050000000001</v>
      </c>
      <c r="F119" s="170"/>
      <c r="G119" s="171">
        <f t="shared" ref="G119:G124" si="0">ROUND(E119*F119,2)</f>
        <v>0</v>
      </c>
      <c r="H119" s="170"/>
      <c r="I119" s="171">
        <f t="shared" ref="I119:I124" si="1">ROUND(E119*H119,2)</f>
        <v>0</v>
      </c>
      <c r="J119" s="170"/>
      <c r="K119" s="171">
        <f t="shared" ref="K119:K124" si="2">ROUND(E119*J119,2)</f>
        <v>0</v>
      </c>
      <c r="L119" s="171">
        <v>21</v>
      </c>
      <c r="M119" s="171">
        <f t="shared" ref="M119:M124" si="3">G119*(1+L119/100)</f>
        <v>0</v>
      </c>
      <c r="N119" s="171">
        <v>0</v>
      </c>
      <c r="O119" s="171">
        <f t="shared" ref="O119:O124" si="4">ROUND(E119*N119,2)</f>
        <v>0</v>
      </c>
      <c r="P119" s="171">
        <v>0</v>
      </c>
      <c r="Q119" s="171">
        <f t="shared" ref="Q119:Q124" si="5">ROUND(E119*P119,2)</f>
        <v>0</v>
      </c>
      <c r="R119" s="171" t="s">
        <v>443</v>
      </c>
      <c r="S119" s="171" t="s">
        <v>143</v>
      </c>
      <c r="T119" s="172" t="s">
        <v>143</v>
      </c>
      <c r="U119" s="144">
        <v>0.49000000000000005</v>
      </c>
      <c r="V119" s="144">
        <f t="shared" ref="V119:V124" si="6">ROUND(E119*U119,2)</f>
        <v>6.72</v>
      </c>
      <c r="W119" s="144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487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6">
        <v>30</v>
      </c>
      <c r="B120" s="167" t="s">
        <v>488</v>
      </c>
      <c r="C120" s="179" t="s">
        <v>489</v>
      </c>
      <c r="D120" s="168" t="s">
        <v>195</v>
      </c>
      <c r="E120" s="169">
        <v>13.713050000000001</v>
      </c>
      <c r="F120" s="170"/>
      <c r="G120" s="171">
        <f t="shared" si="0"/>
        <v>0</v>
      </c>
      <c r="H120" s="170"/>
      <c r="I120" s="171">
        <f t="shared" si="1"/>
        <v>0</v>
      </c>
      <c r="J120" s="170"/>
      <c r="K120" s="171">
        <f t="shared" si="2"/>
        <v>0</v>
      </c>
      <c r="L120" s="171">
        <v>21</v>
      </c>
      <c r="M120" s="171">
        <f t="shared" si="3"/>
        <v>0</v>
      </c>
      <c r="N120" s="171">
        <v>0</v>
      </c>
      <c r="O120" s="171">
        <f t="shared" si="4"/>
        <v>0</v>
      </c>
      <c r="P120" s="171">
        <v>0</v>
      </c>
      <c r="Q120" s="171">
        <f t="shared" si="5"/>
        <v>0</v>
      </c>
      <c r="R120" s="171" t="s">
        <v>443</v>
      </c>
      <c r="S120" s="171" t="s">
        <v>143</v>
      </c>
      <c r="T120" s="172" t="s">
        <v>143</v>
      </c>
      <c r="U120" s="144">
        <v>0</v>
      </c>
      <c r="V120" s="144">
        <f t="shared" si="6"/>
        <v>0</v>
      </c>
      <c r="W120" s="144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487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6">
        <v>31</v>
      </c>
      <c r="B121" s="167" t="s">
        <v>490</v>
      </c>
      <c r="C121" s="179" t="s">
        <v>491</v>
      </c>
      <c r="D121" s="168" t="s">
        <v>195</v>
      </c>
      <c r="E121" s="169">
        <v>13.713050000000001</v>
      </c>
      <c r="F121" s="170"/>
      <c r="G121" s="171">
        <f t="shared" si="0"/>
        <v>0</v>
      </c>
      <c r="H121" s="170"/>
      <c r="I121" s="171">
        <f t="shared" si="1"/>
        <v>0</v>
      </c>
      <c r="J121" s="170"/>
      <c r="K121" s="171">
        <f t="shared" si="2"/>
        <v>0</v>
      </c>
      <c r="L121" s="171">
        <v>21</v>
      </c>
      <c r="M121" s="171">
        <f t="shared" si="3"/>
        <v>0</v>
      </c>
      <c r="N121" s="171">
        <v>0</v>
      </c>
      <c r="O121" s="171">
        <f t="shared" si="4"/>
        <v>0</v>
      </c>
      <c r="P121" s="171">
        <v>0</v>
      </c>
      <c r="Q121" s="171">
        <f t="shared" si="5"/>
        <v>0</v>
      </c>
      <c r="R121" s="171" t="s">
        <v>443</v>
      </c>
      <c r="S121" s="171" t="s">
        <v>143</v>
      </c>
      <c r="T121" s="172" t="s">
        <v>143</v>
      </c>
      <c r="U121" s="144">
        <v>0.94200000000000006</v>
      </c>
      <c r="V121" s="144">
        <f t="shared" si="6"/>
        <v>12.92</v>
      </c>
      <c r="W121" s="144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487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ht="22.5" outlineLevel="1" x14ac:dyDescent="0.2">
      <c r="A122" s="166">
        <v>32</v>
      </c>
      <c r="B122" s="167" t="s">
        <v>492</v>
      </c>
      <c r="C122" s="179" t="s">
        <v>493</v>
      </c>
      <c r="D122" s="168" t="s">
        <v>195</v>
      </c>
      <c r="E122" s="169">
        <v>13.713050000000001</v>
      </c>
      <c r="F122" s="170"/>
      <c r="G122" s="171">
        <f t="shared" si="0"/>
        <v>0</v>
      </c>
      <c r="H122" s="170"/>
      <c r="I122" s="171">
        <f t="shared" si="1"/>
        <v>0</v>
      </c>
      <c r="J122" s="170"/>
      <c r="K122" s="171">
        <f t="shared" si="2"/>
        <v>0</v>
      </c>
      <c r="L122" s="171">
        <v>21</v>
      </c>
      <c r="M122" s="171">
        <f t="shared" si="3"/>
        <v>0</v>
      </c>
      <c r="N122" s="171">
        <v>0</v>
      </c>
      <c r="O122" s="171">
        <f t="shared" si="4"/>
        <v>0</v>
      </c>
      <c r="P122" s="171">
        <v>0</v>
      </c>
      <c r="Q122" s="171">
        <f t="shared" si="5"/>
        <v>0</v>
      </c>
      <c r="R122" s="171" t="s">
        <v>443</v>
      </c>
      <c r="S122" s="171" t="s">
        <v>143</v>
      </c>
      <c r="T122" s="172" t="s">
        <v>143</v>
      </c>
      <c r="U122" s="144">
        <v>0.10500000000000001</v>
      </c>
      <c r="V122" s="144">
        <f t="shared" si="6"/>
        <v>1.44</v>
      </c>
      <c r="W122" s="144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487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outlineLevel="1" x14ac:dyDescent="0.2">
      <c r="A123" s="166">
        <v>33</v>
      </c>
      <c r="B123" s="167" t="s">
        <v>502</v>
      </c>
      <c r="C123" s="179" t="s">
        <v>503</v>
      </c>
      <c r="D123" s="168" t="s">
        <v>195</v>
      </c>
      <c r="E123" s="169">
        <v>13.713050000000001</v>
      </c>
      <c r="F123" s="170"/>
      <c r="G123" s="171">
        <f t="shared" si="0"/>
        <v>0</v>
      </c>
      <c r="H123" s="170"/>
      <c r="I123" s="171">
        <f t="shared" si="1"/>
        <v>0</v>
      </c>
      <c r="J123" s="170"/>
      <c r="K123" s="171">
        <f t="shared" si="2"/>
        <v>0</v>
      </c>
      <c r="L123" s="171">
        <v>21</v>
      </c>
      <c r="M123" s="171">
        <f t="shared" si="3"/>
        <v>0</v>
      </c>
      <c r="N123" s="171">
        <v>0</v>
      </c>
      <c r="O123" s="171">
        <f t="shared" si="4"/>
        <v>0</v>
      </c>
      <c r="P123" s="171">
        <v>0</v>
      </c>
      <c r="Q123" s="171">
        <f t="shared" si="5"/>
        <v>0</v>
      </c>
      <c r="R123" s="171" t="s">
        <v>443</v>
      </c>
      <c r="S123" s="171" t="s">
        <v>143</v>
      </c>
      <c r="T123" s="172" t="s">
        <v>504</v>
      </c>
      <c r="U123" s="144">
        <v>0</v>
      </c>
      <c r="V123" s="144">
        <f t="shared" si="6"/>
        <v>0</v>
      </c>
      <c r="W123" s="144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 t="s">
        <v>487</v>
      </c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outlineLevel="1" x14ac:dyDescent="0.2">
      <c r="A124" s="159">
        <v>34</v>
      </c>
      <c r="B124" s="160" t="s">
        <v>498</v>
      </c>
      <c r="C124" s="177" t="s">
        <v>499</v>
      </c>
      <c r="D124" s="161" t="s">
        <v>195</v>
      </c>
      <c r="E124" s="162">
        <v>13.713050000000001</v>
      </c>
      <c r="F124" s="163"/>
      <c r="G124" s="164">
        <f t="shared" si="0"/>
        <v>0</v>
      </c>
      <c r="H124" s="163"/>
      <c r="I124" s="164">
        <f t="shared" si="1"/>
        <v>0</v>
      </c>
      <c r="J124" s="163"/>
      <c r="K124" s="164">
        <f t="shared" si="2"/>
        <v>0</v>
      </c>
      <c r="L124" s="164">
        <v>21</v>
      </c>
      <c r="M124" s="164">
        <f t="shared" si="3"/>
        <v>0</v>
      </c>
      <c r="N124" s="164">
        <v>0</v>
      </c>
      <c r="O124" s="164">
        <f t="shared" si="4"/>
        <v>0</v>
      </c>
      <c r="P124" s="164">
        <v>0</v>
      </c>
      <c r="Q124" s="164">
        <f t="shared" si="5"/>
        <v>0</v>
      </c>
      <c r="R124" s="164" t="s">
        <v>500</v>
      </c>
      <c r="S124" s="164" t="s">
        <v>143</v>
      </c>
      <c r="T124" s="165" t="s">
        <v>143</v>
      </c>
      <c r="U124" s="144">
        <v>6.0000000000000001E-3</v>
      </c>
      <c r="V124" s="144">
        <f t="shared" si="6"/>
        <v>0.08</v>
      </c>
      <c r="W124" s="144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487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41"/>
      <c r="B125" s="142"/>
      <c r="C125" s="251" t="s">
        <v>501</v>
      </c>
      <c r="D125" s="252"/>
      <c r="E125" s="252"/>
      <c r="F125" s="252"/>
      <c r="G125" s="252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146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x14ac:dyDescent="0.2">
      <c r="A126" s="153" t="s">
        <v>137</v>
      </c>
      <c r="B126" s="154" t="s">
        <v>88</v>
      </c>
      <c r="C126" s="176" t="s">
        <v>89</v>
      </c>
      <c r="D126" s="155"/>
      <c r="E126" s="156"/>
      <c r="F126" s="157"/>
      <c r="G126" s="157">
        <f>SUMIF(AG127:AG136,"&lt;&gt;NOR",G127:G136)</f>
        <v>0</v>
      </c>
      <c r="H126" s="157"/>
      <c r="I126" s="157">
        <f>SUM(I127:I136)</f>
        <v>0</v>
      </c>
      <c r="J126" s="157"/>
      <c r="K126" s="157">
        <f>SUM(K127:K136)</f>
        <v>0</v>
      </c>
      <c r="L126" s="157"/>
      <c r="M126" s="157">
        <f>SUM(M127:M136)</f>
        <v>0</v>
      </c>
      <c r="N126" s="157"/>
      <c r="O126" s="157">
        <f>SUM(O127:O136)</f>
        <v>0.03</v>
      </c>
      <c r="P126" s="157"/>
      <c r="Q126" s="157">
        <f>SUM(Q127:Q136)</f>
        <v>0</v>
      </c>
      <c r="R126" s="157"/>
      <c r="S126" s="157"/>
      <c r="T126" s="158"/>
      <c r="U126" s="152"/>
      <c r="V126" s="152">
        <f>SUM(V127:V136)</f>
        <v>5.69</v>
      </c>
      <c r="W126" s="152"/>
      <c r="AG126" t="s">
        <v>138</v>
      </c>
    </row>
    <row r="127" spans="1:60" outlineLevel="1" x14ac:dyDescent="0.2">
      <c r="A127" s="159">
        <v>35</v>
      </c>
      <c r="B127" s="160" t="s">
        <v>248</v>
      </c>
      <c r="C127" s="177" t="s">
        <v>249</v>
      </c>
      <c r="D127" s="161" t="s">
        <v>141</v>
      </c>
      <c r="E127" s="162">
        <v>8.5200000000000014</v>
      </c>
      <c r="F127" s="163"/>
      <c r="G127" s="164">
        <f>ROUND(E127*F127,2)</f>
        <v>0</v>
      </c>
      <c r="H127" s="163"/>
      <c r="I127" s="164">
        <f>ROUND(E127*H127,2)</f>
        <v>0</v>
      </c>
      <c r="J127" s="163"/>
      <c r="K127" s="164">
        <f>ROUND(E127*J127,2)</f>
        <v>0</v>
      </c>
      <c r="L127" s="164">
        <v>21</v>
      </c>
      <c r="M127" s="164">
        <f>G127*(1+L127/100)</f>
        <v>0</v>
      </c>
      <c r="N127" s="164">
        <v>2.1000000000000001E-4</v>
      </c>
      <c r="O127" s="164">
        <f>ROUND(E127*N127,2)</f>
        <v>0</v>
      </c>
      <c r="P127" s="164">
        <v>0</v>
      </c>
      <c r="Q127" s="164">
        <f>ROUND(E127*P127,2)</f>
        <v>0</v>
      </c>
      <c r="R127" s="164" t="s">
        <v>250</v>
      </c>
      <c r="S127" s="164" t="s">
        <v>143</v>
      </c>
      <c r="T127" s="165" t="s">
        <v>143</v>
      </c>
      <c r="U127" s="144">
        <v>9.5000000000000001E-2</v>
      </c>
      <c r="V127" s="144">
        <f>ROUND(E127*U127,2)</f>
        <v>0.81</v>
      </c>
      <c r="W127" s="144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 t="s">
        <v>144</v>
      </c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</row>
    <row r="128" spans="1:60" outlineLevel="1" x14ac:dyDescent="0.2">
      <c r="A128" s="141"/>
      <c r="B128" s="142"/>
      <c r="C128" s="178" t="s">
        <v>600</v>
      </c>
      <c r="D128" s="150"/>
      <c r="E128" s="151">
        <v>8.5200000000000014</v>
      </c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 t="s">
        <v>148</v>
      </c>
      <c r="AH128" s="138">
        <v>0</v>
      </c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</row>
    <row r="129" spans="1:60" outlineLevel="1" x14ac:dyDescent="0.2">
      <c r="A129" s="159">
        <v>36</v>
      </c>
      <c r="B129" s="160" t="s">
        <v>251</v>
      </c>
      <c r="C129" s="177" t="s">
        <v>252</v>
      </c>
      <c r="D129" s="161" t="s">
        <v>141</v>
      </c>
      <c r="E129" s="162">
        <v>8.5200000000000014</v>
      </c>
      <c r="F129" s="163"/>
      <c r="G129" s="164">
        <f>ROUND(E129*F129,2)</f>
        <v>0</v>
      </c>
      <c r="H129" s="163"/>
      <c r="I129" s="164">
        <f>ROUND(E129*H129,2)</f>
        <v>0</v>
      </c>
      <c r="J129" s="163"/>
      <c r="K129" s="164">
        <f>ROUND(E129*J129,2)</f>
        <v>0</v>
      </c>
      <c r="L129" s="164">
        <v>21</v>
      </c>
      <c r="M129" s="164">
        <f>G129*(1+L129/100)</f>
        <v>0</v>
      </c>
      <c r="N129" s="164">
        <v>3.6800000000000001E-3</v>
      </c>
      <c r="O129" s="164">
        <f>ROUND(E129*N129,2)</f>
        <v>0.03</v>
      </c>
      <c r="P129" s="164">
        <v>0</v>
      </c>
      <c r="Q129" s="164">
        <f>ROUND(E129*P129,2)</f>
        <v>0</v>
      </c>
      <c r="R129" s="164" t="s">
        <v>250</v>
      </c>
      <c r="S129" s="164" t="s">
        <v>143</v>
      </c>
      <c r="T129" s="165" t="s">
        <v>143</v>
      </c>
      <c r="U129" s="144">
        <v>0.38500000000000001</v>
      </c>
      <c r="V129" s="144">
        <f>ROUND(E129*U129,2)</f>
        <v>3.28</v>
      </c>
      <c r="W129" s="144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 t="s">
        <v>144</v>
      </c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</row>
    <row r="130" spans="1:60" outlineLevel="1" x14ac:dyDescent="0.2">
      <c r="A130" s="141"/>
      <c r="B130" s="142"/>
      <c r="C130" s="178" t="s">
        <v>601</v>
      </c>
      <c r="D130" s="150"/>
      <c r="E130" s="151">
        <v>8.5200000000000014</v>
      </c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 t="s">
        <v>148</v>
      </c>
      <c r="AH130" s="138">
        <v>0</v>
      </c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</row>
    <row r="131" spans="1:60" ht="22.5" outlineLevel="1" x14ac:dyDescent="0.2">
      <c r="A131" s="159">
        <v>37</v>
      </c>
      <c r="B131" s="160" t="s">
        <v>602</v>
      </c>
      <c r="C131" s="177" t="s">
        <v>603</v>
      </c>
      <c r="D131" s="161" t="s">
        <v>229</v>
      </c>
      <c r="E131" s="162">
        <v>4.4000000000000004</v>
      </c>
      <c r="F131" s="163"/>
      <c r="G131" s="164">
        <f>ROUND(E131*F131,2)</f>
        <v>0</v>
      </c>
      <c r="H131" s="163"/>
      <c r="I131" s="164">
        <f>ROUND(E131*H131,2)</f>
        <v>0</v>
      </c>
      <c r="J131" s="163"/>
      <c r="K131" s="164">
        <f>ROUND(E131*J131,2)</f>
        <v>0</v>
      </c>
      <c r="L131" s="164">
        <v>21</v>
      </c>
      <c r="M131" s="164">
        <f>G131*(1+L131/100)</f>
        <v>0</v>
      </c>
      <c r="N131" s="164">
        <v>3.2000000000000003E-4</v>
      </c>
      <c r="O131" s="164">
        <f>ROUND(E131*N131,2)</f>
        <v>0</v>
      </c>
      <c r="P131" s="164">
        <v>0</v>
      </c>
      <c r="Q131" s="164">
        <f>ROUND(E131*P131,2)</f>
        <v>0</v>
      </c>
      <c r="R131" s="164" t="s">
        <v>250</v>
      </c>
      <c r="S131" s="164" t="s">
        <v>143</v>
      </c>
      <c r="T131" s="165" t="s">
        <v>143</v>
      </c>
      <c r="U131" s="144">
        <v>0.11</v>
      </c>
      <c r="V131" s="144">
        <f>ROUND(E131*U131,2)</f>
        <v>0.48</v>
      </c>
      <c r="W131" s="144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 t="s">
        <v>144</v>
      </c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</row>
    <row r="132" spans="1:60" outlineLevel="1" x14ac:dyDescent="0.2">
      <c r="A132" s="141"/>
      <c r="B132" s="142"/>
      <c r="C132" s="178" t="s">
        <v>604</v>
      </c>
      <c r="D132" s="150"/>
      <c r="E132" s="151">
        <v>4.4000000000000004</v>
      </c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 t="s">
        <v>148</v>
      </c>
      <c r="AH132" s="138">
        <v>0</v>
      </c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</row>
    <row r="133" spans="1:60" ht="22.5" outlineLevel="1" x14ac:dyDescent="0.2">
      <c r="A133" s="159">
        <v>38</v>
      </c>
      <c r="B133" s="160" t="s">
        <v>605</v>
      </c>
      <c r="C133" s="177" t="s">
        <v>606</v>
      </c>
      <c r="D133" s="161" t="s">
        <v>229</v>
      </c>
      <c r="E133" s="162">
        <v>8</v>
      </c>
      <c r="F133" s="163"/>
      <c r="G133" s="164">
        <f>ROUND(E133*F133,2)</f>
        <v>0</v>
      </c>
      <c r="H133" s="163"/>
      <c r="I133" s="164">
        <f>ROUND(E133*H133,2)</f>
        <v>0</v>
      </c>
      <c r="J133" s="163"/>
      <c r="K133" s="164">
        <f>ROUND(E133*J133,2)</f>
        <v>0</v>
      </c>
      <c r="L133" s="164">
        <v>21</v>
      </c>
      <c r="M133" s="164">
        <f>G133*(1+L133/100)</f>
        <v>0</v>
      </c>
      <c r="N133" s="164">
        <v>3.2000000000000003E-4</v>
      </c>
      <c r="O133" s="164">
        <f>ROUND(E133*N133,2)</f>
        <v>0</v>
      </c>
      <c r="P133" s="164">
        <v>0</v>
      </c>
      <c r="Q133" s="164">
        <f>ROUND(E133*P133,2)</f>
        <v>0</v>
      </c>
      <c r="R133" s="164" t="s">
        <v>250</v>
      </c>
      <c r="S133" s="164" t="s">
        <v>143</v>
      </c>
      <c r="T133" s="165" t="s">
        <v>143</v>
      </c>
      <c r="U133" s="144">
        <v>0.14000000000000001</v>
      </c>
      <c r="V133" s="144">
        <f>ROUND(E133*U133,2)</f>
        <v>1.1200000000000001</v>
      </c>
      <c r="W133" s="144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 t="s">
        <v>144</v>
      </c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</row>
    <row r="134" spans="1:60" outlineLevel="1" x14ac:dyDescent="0.2">
      <c r="A134" s="141"/>
      <c r="B134" s="142"/>
      <c r="C134" s="178" t="s">
        <v>607</v>
      </c>
      <c r="D134" s="150"/>
      <c r="E134" s="151">
        <v>8</v>
      </c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 t="s">
        <v>148</v>
      </c>
      <c r="AH134" s="138">
        <v>0</v>
      </c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</row>
    <row r="135" spans="1:60" outlineLevel="1" x14ac:dyDescent="0.2">
      <c r="A135" s="141">
        <v>39</v>
      </c>
      <c r="B135" s="142" t="s">
        <v>254</v>
      </c>
      <c r="C135" s="180" t="s">
        <v>255</v>
      </c>
      <c r="D135" s="143" t="s">
        <v>0</v>
      </c>
      <c r="E135" s="174"/>
      <c r="F135" s="149"/>
      <c r="G135" s="144">
        <f>ROUND(E135*F135,2)</f>
        <v>0</v>
      </c>
      <c r="H135" s="149"/>
      <c r="I135" s="144">
        <f>ROUND(E135*H135,2)</f>
        <v>0</v>
      </c>
      <c r="J135" s="149"/>
      <c r="K135" s="144">
        <f>ROUND(E135*J135,2)</f>
        <v>0</v>
      </c>
      <c r="L135" s="144">
        <v>21</v>
      </c>
      <c r="M135" s="144">
        <f>G135*(1+L135/100)</f>
        <v>0</v>
      </c>
      <c r="N135" s="144">
        <v>0</v>
      </c>
      <c r="O135" s="144">
        <f>ROUND(E135*N135,2)</f>
        <v>0</v>
      </c>
      <c r="P135" s="144">
        <v>0</v>
      </c>
      <c r="Q135" s="144">
        <f>ROUND(E135*P135,2)</f>
        <v>0</v>
      </c>
      <c r="R135" s="144" t="s">
        <v>250</v>
      </c>
      <c r="S135" s="144" t="s">
        <v>143</v>
      </c>
      <c r="T135" s="144" t="s">
        <v>143</v>
      </c>
      <c r="U135" s="144">
        <v>0</v>
      </c>
      <c r="V135" s="144">
        <f>ROUND(E135*U135,2)</f>
        <v>0</v>
      </c>
      <c r="W135" s="144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 t="s">
        <v>256</v>
      </c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</row>
    <row r="136" spans="1:60" outlineLevel="1" x14ac:dyDescent="0.2">
      <c r="A136" s="141"/>
      <c r="B136" s="142"/>
      <c r="C136" s="260" t="s">
        <v>257</v>
      </c>
      <c r="D136" s="261"/>
      <c r="E136" s="261"/>
      <c r="F136" s="261"/>
      <c r="G136" s="261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 t="s">
        <v>146</v>
      </c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</row>
    <row r="137" spans="1:60" x14ac:dyDescent="0.2">
      <c r="A137" s="153" t="s">
        <v>137</v>
      </c>
      <c r="B137" s="154" t="s">
        <v>90</v>
      </c>
      <c r="C137" s="176" t="s">
        <v>91</v>
      </c>
      <c r="D137" s="155"/>
      <c r="E137" s="156"/>
      <c r="F137" s="157"/>
      <c r="G137" s="157">
        <f>SUMIF(AG138:AG168,"&lt;&gt;NOR",G138:G168)</f>
        <v>0</v>
      </c>
      <c r="H137" s="157"/>
      <c r="I137" s="157">
        <f>SUM(I138:I168)</f>
        <v>0</v>
      </c>
      <c r="J137" s="157"/>
      <c r="K137" s="157">
        <f>SUM(K138:K168)</f>
        <v>0</v>
      </c>
      <c r="L137" s="157"/>
      <c r="M137" s="157">
        <f>SUM(M138:M168)</f>
        <v>0</v>
      </c>
      <c r="N137" s="157"/>
      <c r="O137" s="157">
        <f>SUM(O138:O168)</f>
        <v>0.17000000000000004</v>
      </c>
      <c r="P137" s="157"/>
      <c r="Q137" s="157">
        <f>SUM(Q138:Q168)</f>
        <v>0.01</v>
      </c>
      <c r="R137" s="157"/>
      <c r="S137" s="157"/>
      <c r="T137" s="158"/>
      <c r="U137" s="152"/>
      <c r="V137" s="152">
        <f>SUM(V138:V168)</f>
        <v>43.67</v>
      </c>
      <c r="W137" s="152"/>
      <c r="AG137" t="s">
        <v>138</v>
      </c>
    </row>
    <row r="138" spans="1:60" ht="22.5" outlineLevel="1" x14ac:dyDescent="0.2">
      <c r="A138" s="159">
        <v>40</v>
      </c>
      <c r="B138" s="160" t="s">
        <v>608</v>
      </c>
      <c r="C138" s="177" t="s">
        <v>609</v>
      </c>
      <c r="D138" s="161" t="s">
        <v>260</v>
      </c>
      <c r="E138" s="162">
        <v>12</v>
      </c>
      <c r="F138" s="163"/>
      <c r="G138" s="164">
        <f>ROUND(E138*F138,2)</f>
        <v>0</v>
      </c>
      <c r="H138" s="163"/>
      <c r="I138" s="164">
        <f>ROUND(E138*H138,2)</f>
        <v>0</v>
      </c>
      <c r="J138" s="163"/>
      <c r="K138" s="164">
        <f>ROUND(E138*J138,2)</f>
        <v>0</v>
      </c>
      <c r="L138" s="164">
        <v>21</v>
      </c>
      <c r="M138" s="164">
        <f>G138*(1+L138/100)</f>
        <v>0</v>
      </c>
      <c r="N138" s="164">
        <v>7.0200000000000002E-3</v>
      </c>
      <c r="O138" s="164">
        <f>ROUND(E138*N138,2)</f>
        <v>0.08</v>
      </c>
      <c r="P138" s="164">
        <v>0</v>
      </c>
      <c r="Q138" s="164">
        <f>ROUND(E138*P138,2)</f>
        <v>0</v>
      </c>
      <c r="R138" s="164" t="s">
        <v>261</v>
      </c>
      <c r="S138" s="164" t="s">
        <v>143</v>
      </c>
      <c r="T138" s="165" t="s">
        <v>143</v>
      </c>
      <c r="U138" s="144">
        <v>0.80400000000000005</v>
      </c>
      <c r="V138" s="144">
        <f>ROUND(E138*U138,2)</f>
        <v>9.65</v>
      </c>
      <c r="W138" s="144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 t="s">
        <v>144</v>
      </c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</row>
    <row r="139" spans="1:60" outlineLevel="1" x14ac:dyDescent="0.2">
      <c r="A139" s="141"/>
      <c r="B139" s="142"/>
      <c r="C139" s="178" t="s">
        <v>610</v>
      </c>
      <c r="D139" s="150"/>
      <c r="E139" s="151">
        <v>4</v>
      </c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 t="s">
        <v>148</v>
      </c>
      <c r="AH139" s="138">
        <v>0</v>
      </c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</row>
    <row r="140" spans="1:60" outlineLevel="1" x14ac:dyDescent="0.2">
      <c r="A140" s="141"/>
      <c r="B140" s="142"/>
      <c r="C140" s="178" t="s">
        <v>611</v>
      </c>
      <c r="D140" s="150"/>
      <c r="E140" s="151">
        <v>8</v>
      </c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 t="s">
        <v>148</v>
      </c>
      <c r="AH140" s="138">
        <v>0</v>
      </c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</row>
    <row r="141" spans="1:60" ht="22.5" outlineLevel="1" x14ac:dyDescent="0.2">
      <c r="A141" s="159">
        <v>41</v>
      </c>
      <c r="B141" s="160" t="s">
        <v>612</v>
      </c>
      <c r="C141" s="177" t="s">
        <v>613</v>
      </c>
      <c r="D141" s="161" t="s">
        <v>260</v>
      </c>
      <c r="E141" s="162">
        <v>7</v>
      </c>
      <c r="F141" s="163"/>
      <c r="G141" s="164">
        <f>ROUND(E141*F141,2)</f>
        <v>0</v>
      </c>
      <c r="H141" s="163"/>
      <c r="I141" s="164">
        <f>ROUND(E141*H141,2)</f>
        <v>0</v>
      </c>
      <c r="J141" s="163"/>
      <c r="K141" s="164">
        <f>ROUND(E141*J141,2)</f>
        <v>0</v>
      </c>
      <c r="L141" s="164">
        <v>21</v>
      </c>
      <c r="M141" s="164">
        <f>G141*(1+L141/100)</f>
        <v>0</v>
      </c>
      <c r="N141" s="164">
        <v>8.94E-3</v>
      </c>
      <c r="O141" s="164">
        <f>ROUND(E141*N141,2)</f>
        <v>0.06</v>
      </c>
      <c r="P141" s="164">
        <v>0</v>
      </c>
      <c r="Q141" s="164">
        <f>ROUND(E141*P141,2)</f>
        <v>0</v>
      </c>
      <c r="R141" s="164" t="s">
        <v>261</v>
      </c>
      <c r="S141" s="164" t="s">
        <v>143</v>
      </c>
      <c r="T141" s="165" t="s">
        <v>143</v>
      </c>
      <c r="U141" s="144">
        <v>1.1280000000000001</v>
      </c>
      <c r="V141" s="144">
        <f>ROUND(E141*U141,2)</f>
        <v>7.9</v>
      </c>
      <c r="W141" s="144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 t="s">
        <v>144</v>
      </c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</row>
    <row r="142" spans="1:60" outlineLevel="1" x14ac:dyDescent="0.2">
      <c r="A142" s="141"/>
      <c r="B142" s="142"/>
      <c r="C142" s="178" t="s">
        <v>614</v>
      </c>
      <c r="D142" s="150"/>
      <c r="E142" s="151">
        <v>7</v>
      </c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 t="s">
        <v>148</v>
      </c>
      <c r="AH142" s="138">
        <v>0</v>
      </c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</row>
    <row r="143" spans="1:60" outlineLevel="1" x14ac:dyDescent="0.2">
      <c r="A143" s="159">
        <v>42</v>
      </c>
      <c r="B143" s="160" t="s">
        <v>615</v>
      </c>
      <c r="C143" s="177" t="s">
        <v>616</v>
      </c>
      <c r="D143" s="161" t="s">
        <v>260</v>
      </c>
      <c r="E143" s="162">
        <v>7</v>
      </c>
      <c r="F143" s="163"/>
      <c r="G143" s="164">
        <f>ROUND(E143*F143,2)</f>
        <v>0</v>
      </c>
      <c r="H143" s="163"/>
      <c r="I143" s="164">
        <f>ROUND(E143*H143,2)</f>
        <v>0</v>
      </c>
      <c r="J143" s="163"/>
      <c r="K143" s="164">
        <f>ROUND(E143*J143,2)</f>
        <v>0</v>
      </c>
      <c r="L143" s="164">
        <v>21</v>
      </c>
      <c r="M143" s="164">
        <f>G143*(1+L143/100)</f>
        <v>0</v>
      </c>
      <c r="N143" s="164">
        <v>9.3000000000000005E-4</v>
      </c>
      <c r="O143" s="164">
        <f>ROUND(E143*N143,2)</f>
        <v>0.01</v>
      </c>
      <c r="P143" s="164">
        <v>0</v>
      </c>
      <c r="Q143" s="164">
        <f>ROUND(E143*P143,2)</f>
        <v>0</v>
      </c>
      <c r="R143" s="164" t="s">
        <v>261</v>
      </c>
      <c r="S143" s="164" t="s">
        <v>143</v>
      </c>
      <c r="T143" s="165" t="s">
        <v>143</v>
      </c>
      <c r="U143" s="144">
        <v>0.26100000000000001</v>
      </c>
      <c r="V143" s="144">
        <f>ROUND(E143*U143,2)</f>
        <v>1.83</v>
      </c>
      <c r="W143" s="144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 t="s">
        <v>144</v>
      </c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</row>
    <row r="144" spans="1:60" outlineLevel="1" x14ac:dyDescent="0.2">
      <c r="A144" s="141"/>
      <c r="B144" s="142"/>
      <c r="C144" s="251" t="s">
        <v>617</v>
      </c>
      <c r="D144" s="252"/>
      <c r="E144" s="252"/>
      <c r="F144" s="252"/>
      <c r="G144" s="252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 t="s">
        <v>146</v>
      </c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</row>
    <row r="145" spans="1:60" outlineLevel="1" x14ac:dyDescent="0.2">
      <c r="A145" s="141"/>
      <c r="B145" s="142"/>
      <c r="C145" s="178" t="s">
        <v>614</v>
      </c>
      <c r="D145" s="150"/>
      <c r="E145" s="151">
        <v>7</v>
      </c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 t="s">
        <v>148</v>
      </c>
      <c r="AH145" s="138">
        <v>0</v>
      </c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</row>
    <row r="146" spans="1:60" outlineLevel="1" x14ac:dyDescent="0.2">
      <c r="A146" s="159">
        <v>43</v>
      </c>
      <c r="B146" s="160" t="s">
        <v>263</v>
      </c>
      <c r="C146" s="177" t="s">
        <v>264</v>
      </c>
      <c r="D146" s="161" t="s">
        <v>229</v>
      </c>
      <c r="E146" s="162">
        <v>10.8</v>
      </c>
      <c r="F146" s="163"/>
      <c r="G146" s="164">
        <f>ROUND(E146*F146,2)</f>
        <v>0</v>
      </c>
      <c r="H146" s="163"/>
      <c r="I146" s="164">
        <f>ROUND(E146*H146,2)</f>
        <v>0</v>
      </c>
      <c r="J146" s="163"/>
      <c r="K146" s="164">
        <f>ROUND(E146*J146,2)</f>
        <v>0</v>
      </c>
      <c r="L146" s="164">
        <v>21</v>
      </c>
      <c r="M146" s="164">
        <f>G146*(1+L146/100)</f>
        <v>0</v>
      </c>
      <c r="N146" s="164">
        <v>4.7000000000000004E-4</v>
      </c>
      <c r="O146" s="164">
        <f>ROUND(E146*N146,2)</f>
        <v>0.01</v>
      </c>
      <c r="P146" s="164">
        <v>0</v>
      </c>
      <c r="Q146" s="164">
        <f>ROUND(E146*P146,2)</f>
        <v>0</v>
      </c>
      <c r="R146" s="164" t="s">
        <v>261</v>
      </c>
      <c r="S146" s="164" t="s">
        <v>143</v>
      </c>
      <c r="T146" s="165" t="s">
        <v>143</v>
      </c>
      <c r="U146" s="144">
        <v>0.35900000000000004</v>
      </c>
      <c r="V146" s="144">
        <f>ROUND(E146*U146,2)</f>
        <v>3.88</v>
      </c>
      <c r="W146" s="144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 t="s">
        <v>144</v>
      </c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</row>
    <row r="147" spans="1:60" outlineLevel="1" x14ac:dyDescent="0.2">
      <c r="A147" s="141"/>
      <c r="B147" s="142"/>
      <c r="C147" s="251" t="s">
        <v>265</v>
      </c>
      <c r="D147" s="252"/>
      <c r="E147" s="252"/>
      <c r="F147" s="252"/>
      <c r="G147" s="252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 t="s">
        <v>146</v>
      </c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</row>
    <row r="148" spans="1:60" outlineLevel="1" x14ac:dyDescent="0.2">
      <c r="A148" s="141"/>
      <c r="B148" s="142"/>
      <c r="C148" s="178" t="s">
        <v>618</v>
      </c>
      <c r="D148" s="150"/>
      <c r="E148" s="151">
        <v>3.6</v>
      </c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 t="s">
        <v>148</v>
      </c>
      <c r="AH148" s="138">
        <v>0</v>
      </c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</row>
    <row r="149" spans="1:60" outlineLevel="1" x14ac:dyDescent="0.2">
      <c r="A149" s="141"/>
      <c r="B149" s="142"/>
      <c r="C149" s="178" t="s">
        <v>619</v>
      </c>
      <c r="D149" s="150"/>
      <c r="E149" s="151">
        <v>7.2</v>
      </c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 t="s">
        <v>148</v>
      </c>
      <c r="AH149" s="138">
        <v>0</v>
      </c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</row>
    <row r="150" spans="1:60" outlineLevel="1" x14ac:dyDescent="0.2">
      <c r="A150" s="159">
        <v>44</v>
      </c>
      <c r="B150" s="160" t="s">
        <v>620</v>
      </c>
      <c r="C150" s="177" t="s">
        <v>621</v>
      </c>
      <c r="D150" s="161" t="s">
        <v>229</v>
      </c>
      <c r="E150" s="162">
        <v>7</v>
      </c>
      <c r="F150" s="163"/>
      <c r="G150" s="164">
        <f>ROUND(E150*F150,2)</f>
        <v>0</v>
      </c>
      <c r="H150" s="163"/>
      <c r="I150" s="164">
        <f>ROUND(E150*H150,2)</f>
        <v>0</v>
      </c>
      <c r="J150" s="163"/>
      <c r="K150" s="164">
        <f>ROUND(E150*J150,2)</f>
        <v>0</v>
      </c>
      <c r="L150" s="164">
        <v>21</v>
      </c>
      <c r="M150" s="164">
        <f>G150*(1+L150/100)</f>
        <v>0</v>
      </c>
      <c r="N150" s="164">
        <v>1.3100000000000002E-3</v>
      </c>
      <c r="O150" s="164">
        <f>ROUND(E150*N150,2)</f>
        <v>0.01</v>
      </c>
      <c r="P150" s="164">
        <v>0</v>
      </c>
      <c r="Q150" s="164">
        <f>ROUND(E150*P150,2)</f>
        <v>0</v>
      </c>
      <c r="R150" s="164" t="s">
        <v>261</v>
      </c>
      <c r="S150" s="164" t="s">
        <v>143</v>
      </c>
      <c r="T150" s="165" t="s">
        <v>143</v>
      </c>
      <c r="U150" s="144">
        <v>0.79700000000000004</v>
      </c>
      <c r="V150" s="144">
        <f>ROUND(E150*U150,2)</f>
        <v>5.58</v>
      </c>
      <c r="W150" s="144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 t="s">
        <v>144</v>
      </c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</row>
    <row r="151" spans="1:60" outlineLevel="1" x14ac:dyDescent="0.2">
      <c r="A151" s="141"/>
      <c r="B151" s="142"/>
      <c r="C151" s="251" t="s">
        <v>265</v>
      </c>
      <c r="D151" s="252"/>
      <c r="E151" s="252"/>
      <c r="F151" s="252"/>
      <c r="G151" s="252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 t="s">
        <v>146</v>
      </c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</row>
    <row r="152" spans="1:60" outlineLevel="1" x14ac:dyDescent="0.2">
      <c r="A152" s="141"/>
      <c r="B152" s="142"/>
      <c r="C152" s="178" t="s">
        <v>614</v>
      </c>
      <c r="D152" s="150"/>
      <c r="E152" s="151">
        <v>7</v>
      </c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 t="s">
        <v>148</v>
      </c>
      <c r="AH152" s="138">
        <v>0</v>
      </c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</row>
    <row r="153" spans="1:60" outlineLevel="1" x14ac:dyDescent="0.2">
      <c r="A153" s="159">
        <v>45</v>
      </c>
      <c r="B153" s="160" t="s">
        <v>285</v>
      </c>
      <c r="C153" s="177" t="s">
        <v>286</v>
      </c>
      <c r="D153" s="161" t="s">
        <v>260</v>
      </c>
      <c r="E153" s="162">
        <v>12</v>
      </c>
      <c r="F153" s="163"/>
      <c r="G153" s="164">
        <f>ROUND(E153*F153,2)</f>
        <v>0</v>
      </c>
      <c r="H153" s="163"/>
      <c r="I153" s="164">
        <f>ROUND(E153*H153,2)</f>
        <v>0</v>
      </c>
      <c r="J153" s="163"/>
      <c r="K153" s="164">
        <f>ROUND(E153*J153,2)</f>
        <v>0</v>
      </c>
      <c r="L153" s="164">
        <v>21</v>
      </c>
      <c r="M153" s="164">
        <f>G153*(1+L153/100)</f>
        <v>0</v>
      </c>
      <c r="N153" s="164">
        <v>0</v>
      </c>
      <c r="O153" s="164">
        <f>ROUND(E153*N153,2)</f>
        <v>0</v>
      </c>
      <c r="P153" s="164">
        <v>0</v>
      </c>
      <c r="Q153" s="164">
        <f>ROUND(E153*P153,2)</f>
        <v>0</v>
      </c>
      <c r="R153" s="164" t="s">
        <v>261</v>
      </c>
      <c r="S153" s="164" t="s">
        <v>143</v>
      </c>
      <c r="T153" s="165" t="s">
        <v>143</v>
      </c>
      <c r="U153" s="144">
        <v>0.17400000000000002</v>
      </c>
      <c r="V153" s="144">
        <f>ROUND(E153*U153,2)</f>
        <v>2.09</v>
      </c>
      <c r="W153" s="144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 t="s">
        <v>144</v>
      </c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</row>
    <row r="154" spans="1:60" outlineLevel="1" x14ac:dyDescent="0.2">
      <c r="A154" s="141"/>
      <c r="B154" s="142"/>
      <c r="C154" s="251" t="s">
        <v>287</v>
      </c>
      <c r="D154" s="252"/>
      <c r="E154" s="252"/>
      <c r="F154" s="252"/>
      <c r="G154" s="252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 t="s">
        <v>146</v>
      </c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</row>
    <row r="155" spans="1:60" outlineLevel="1" x14ac:dyDescent="0.2">
      <c r="A155" s="141"/>
      <c r="B155" s="142"/>
      <c r="C155" s="178" t="s">
        <v>610</v>
      </c>
      <c r="D155" s="150"/>
      <c r="E155" s="151">
        <v>4</v>
      </c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 t="s">
        <v>148</v>
      </c>
      <c r="AH155" s="138">
        <v>0</v>
      </c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</row>
    <row r="156" spans="1:60" outlineLevel="1" x14ac:dyDescent="0.2">
      <c r="A156" s="141"/>
      <c r="B156" s="142"/>
      <c r="C156" s="178" t="s">
        <v>611</v>
      </c>
      <c r="D156" s="150"/>
      <c r="E156" s="151">
        <v>8</v>
      </c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 t="s">
        <v>148</v>
      </c>
      <c r="AH156" s="138">
        <v>0</v>
      </c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</row>
    <row r="157" spans="1:60" outlineLevel="1" x14ac:dyDescent="0.2">
      <c r="A157" s="159">
        <v>46</v>
      </c>
      <c r="B157" s="160" t="s">
        <v>622</v>
      </c>
      <c r="C157" s="177" t="s">
        <v>623</v>
      </c>
      <c r="D157" s="161" t="s">
        <v>260</v>
      </c>
      <c r="E157" s="162">
        <v>7</v>
      </c>
      <c r="F157" s="163"/>
      <c r="G157" s="164">
        <f>ROUND(E157*F157,2)</f>
        <v>0</v>
      </c>
      <c r="H157" s="163"/>
      <c r="I157" s="164">
        <f>ROUND(E157*H157,2)</f>
        <v>0</v>
      </c>
      <c r="J157" s="163"/>
      <c r="K157" s="164">
        <f>ROUND(E157*J157,2)</f>
        <v>0</v>
      </c>
      <c r="L157" s="164">
        <v>21</v>
      </c>
      <c r="M157" s="164">
        <f>G157*(1+L157/100)</f>
        <v>0</v>
      </c>
      <c r="N157" s="164">
        <v>0</v>
      </c>
      <c r="O157" s="164">
        <f>ROUND(E157*N157,2)</f>
        <v>0</v>
      </c>
      <c r="P157" s="164">
        <v>0</v>
      </c>
      <c r="Q157" s="164">
        <f>ROUND(E157*P157,2)</f>
        <v>0</v>
      </c>
      <c r="R157" s="164" t="s">
        <v>261</v>
      </c>
      <c r="S157" s="164" t="s">
        <v>143</v>
      </c>
      <c r="T157" s="165" t="s">
        <v>143</v>
      </c>
      <c r="U157" s="144">
        <v>0.25900000000000001</v>
      </c>
      <c r="V157" s="144">
        <f>ROUND(E157*U157,2)</f>
        <v>1.81</v>
      </c>
      <c r="W157" s="144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 t="s">
        <v>144</v>
      </c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</row>
    <row r="158" spans="1:60" outlineLevel="1" x14ac:dyDescent="0.2">
      <c r="A158" s="141"/>
      <c r="B158" s="142"/>
      <c r="C158" s="251" t="s">
        <v>287</v>
      </c>
      <c r="D158" s="252"/>
      <c r="E158" s="252"/>
      <c r="F158" s="252"/>
      <c r="G158" s="252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 t="s">
        <v>146</v>
      </c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</row>
    <row r="159" spans="1:60" outlineLevel="1" x14ac:dyDescent="0.2">
      <c r="A159" s="141"/>
      <c r="B159" s="142"/>
      <c r="C159" s="178" t="s">
        <v>614</v>
      </c>
      <c r="D159" s="150"/>
      <c r="E159" s="151">
        <v>7</v>
      </c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 t="s">
        <v>148</v>
      </c>
      <c r="AH159" s="138">
        <v>0</v>
      </c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</row>
    <row r="160" spans="1:60" outlineLevel="1" x14ac:dyDescent="0.2">
      <c r="A160" s="159">
        <v>47</v>
      </c>
      <c r="B160" s="160" t="s">
        <v>624</v>
      </c>
      <c r="C160" s="177" t="s">
        <v>625</v>
      </c>
      <c r="D160" s="161" t="s">
        <v>260</v>
      </c>
      <c r="E160" s="162">
        <v>1</v>
      </c>
      <c r="F160" s="163"/>
      <c r="G160" s="164">
        <f>ROUND(E160*F160,2)</f>
        <v>0</v>
      </c>
      <c r="H160" s="163"/>
      <c r="I160" s="164">
        <f>ROUND(E160*H160,2)</f>
        <v>0</v>
      </c>
      <c r="J160" s="163"/>
      <c r="K160" s="164">
        <f>ROUND(E160*J160,2)</f>
        <v>0</v>
      </c>
      <c r="L160" s="164">
        <v>21</v>
      </c>
      <c r="M160" s="164">
        <f>G160*(1+L160/100)</f>
        <v>0</v>
      </c>
      <c r="N160" s="164">
        <v>0</v>
      </c>
      <c r="O160" s="164">
        <f>ROUND(E160*N160,2)</f>
        <v>0</v>
      </c>
      <c r="P160" s="164">
        <v>1.2180000000000002E-2</v>
      </c>
      <c r="Q160" s="164">
        <f>ROUND(E160*P160,2)</f>
        <v>0.01</v>
      </c>
      <c r="R160" s="164" t="s">
        <v>261</v>
      </c>
      <c r="S160" s="164" t="s">
        <v>143</v>
      </c>
      <c r="T160" s="165" t="s">
        <v>143</v>
      </c>
      <c r="U160" s="144">
        <v>0.33100000000000002</v>
      </c>
      <c r="V160" s="144">
        <f>ROUND(E160*U160,2)</f>
        <v>0.33</v>
      </c>
      <c r="W160" s="144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 t="s">
        <v>144</v>
      </c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</row>
    <row r="161" spans="1:60" outlineLevel="1" x14ac:dyDescent="0.2">
      <c r="A161" s="141"/>
      <c r="B161" s="142"/>
      <c r="C161" s="178" t="s">
        <v>626</v>
      </c>
      <c r="D161" s="150"/>
      <c r="E161" s="151">
        <v>1</v>
      </c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 t="s">
        <v>148</v>
      </c>
      <c r="AH161" s="138">
        <v>0</v>
      </c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</row>
    <row r="162" spans="1:60" ht="33.75" outlineLevel="1" x14ac:dyDescent="0.2">
      <c r="A162" s="159">
        <v>48</v>
      </c>
      <c r="B162" s="160" t="s">
        <v>627</v>
      </c>
      <c r="C162" s="177" t="s">
        <v>628</v>
      </c>
      <c r="D162" s="161" t="s">
        <v>260</v>
      </c>
      <c r="E162" s="162">
        <v>2</v>
      </c>
      <c r="F162" s="163"/>
      <c r="G162" s="164">
        <f>ROUND(E162*F162,2)</f>
        <v>0</v>
      </c>
      <c r="H162" s="163"/>
      <c r="I162" s="164">
        <f>ROUND(E162*H162,2)</f>
        <v>0</v>
      </c>
      <c r="J162" s="163"/>
      <c r="K162" s="164">
        <f>ROUND(E162*J162,2)</f>
        <v>0</v>
      </c>
      <c r="L162" s="164">
        <v>21</v>
      </c>
      <c r="M162" s="164">
        <f>G162*(1+L162/100)</f>
        <v>0</v>
      </c>
      <c r="N162" s="164">
        <v>1.2400000000000002E-3</v>
      </c>
      <c r="O162" s="164">
        <f>ROUND(E162*N162,2)</f>
        <v>0</v>
      </c>
      <c r="P162" s="164">
        <v>0</v>
      </c>
      <c r="Q162" s="164">
        <f>ROUND(E162*P162,2)</f>
        <v>0</v>
      </c>
      <c r="R162" s="164" t="s">
        <v>261</v>
      </c>
      <c r="S162" s="164" t="s">
        <v>143</v>
      </c>
      <c r="T162" s="165" t="s">
        <v>143</v>
      </c>
      <c r="U162" s="144">
        <v>0.30000000000000004</v>
      </c>
      <c r="V162" s="144">
        <f>ROUND(E162*U162,2)</f>
        <v>0.6</v>
      </c>
      <c r="W162" s="144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 t="s">
        <v>144</v>
      </c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</row>
    <row r="163" spans="1:60" outlineLevel="1" x14ac:dyDescent="0.2">
      <c r="A163" s="141"/>
      <c r="B163" s="142"/>
      <c r="C163" s="178" t="s">
        <v>626</v>
      </c>
      <c r="D163" s="150"/>
      <c r="E163" s="151">
        <v>1</v>
      </c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 t="s">
        <v>148</v>
      </c>
      <c r="AH163" s="138">
        <v>0</v>
      </c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</row>
    <row r="164" spans="1:60" outlineLevel="1" x14ac:dyDescent="0.2">
      <c r="A164" s="141"/>
      <c r="B164" s="142"/>
      <c r="C164" s="178" t="s">
        <v>629</v>
      </c>
      <c r="D164" s="150"/>
      <c r="E164" s="151">
        <v>1</v>
      </c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 t="s">
        <v>148</v>
      </c>
      <c r="AH164" s="138">
        <v>0</v>
      </c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</row>
    <row r="165" spans="1:60" outlineLevel="1" x14ac:dyDescent="0.2">
      <c r="A165" s="159">
        <v>49</v>
      </c>
      <c r="B165" s="160" t="s">
        <v>294</v>
      </c>
      <c r="C165" s="177" t="s">
        <v>295</v>
      </c>
      <c r="D165" s="161" t="s">
        <v>296</v>
      </c>
      <c r="E165" s="162">
        <v>10</v>
      </c>
      <c r="F165" s="163"/>
      <c r="G165" s="164">
        <f>ROUND(E165*F165,2)</f>
        <v>0</v>
      </c>
      <c r="H165" s="163"/>
      <c r="I165" s="164">
        <f>ROUND(E165*H165,2)</f>
        <v>0</v>
      </c>
      <c r="J165" s="163"/>
      <c r="K165" s="164">
        <f>ROUND(E165*J165,2)</f>
        <v>0</v>
      </c>
      <c r="L165" s="164">
        <v>21</v>
      </c>
      <c r="M165" s="164">
        <f>G165*(1+L165/100)</f>
        <v>0</v>
      </c>
      <c r="N165" s="164">
        <v>0</v>
      </c>
      <c r="O165" s="164">
        <f>ROUND(E165*N165,2)</f>
        <v>0</v>
      </c>
      <c r="P165" s="164">
        <v>0</v>
      </c>
      <c r="Q165" s="164">
        <f>ROUND(E165*P165,2)</f>
        <v>0</v>
      </c>
      <c r="R165" s="164" t="s">
        <v>297</v>
      </c>
      <c r="S165" s="164" t="s">
        <v>143</v>
      </c>
      <c r="T165" s="165" t="s">
        <v>143</v>
      </c>
      <c r="U165" s="144">
        <v>1</v>
      </c>
      <c r="V165" s="144">
        <f>ROUND(E165*U165,2)</f>
        <v>10</v>
      </c>
      <c r="W165" s="144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 t="s">
        <v>298</v>
      </c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</row>
    <row r="166" spans="1:60" outlineLevel="1" x14ac:dyDescent="0.2">
      <c r="A166" s="141"/>
      <c r="B166" s="142"/>
      <c r="C166" s="178" t="s">
        <v>630</v>
      </c>
      <c r="D166" s="150"/>
      <c r="E166" s="151">
        <v>10</v>
      </c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 t="s">
        <v>148</v>
      </c>
      <c r="AH166" s="138">
        <v>0</v>
      </c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</row>
    <row r="167" spans="1:60" outlineLevel="1" x14ac:dyDescent="0.2">
      <c r="A167" s="141">
        <v>50</v>
      </c>
      <c r="B167" s="142" t="s">
        <v>291</v>
      </c>
      <c r="C167" s="180" t="s">
        <v>292</v>
      </c>
      <c r="D167" s="143" t="s">
        <v>0</v>
      </c>
      <c r="E167" s="174"/>
      <c r="F167" s="149"/>
      <c r="G167" s="144">
        <f>ROUND(E167*F167,2)</f>
        <v>0</v>
      </c>
      <c r="H167" s="149"/>
      <c r="I167" s="144">
        <f>ROUND(E167*H167,2)</f>
        <v>0</v>
      </c>
      <c r="J167" s="149"/>
      <c r="K167" s="144">
        <f>ROUND(E167*J167,2)</f>
        <v>0</v>
      </c>
      <c r="L167" s="144">
        <v>21</v>
      </c>
      <c r="M167" s="144">
        <f>G167*(1+L167/100)</f>
        <v>0</v>
      </c>
      <c r="N167" s="144">
        <v>0</v>
      </c>
      <c r="O167" s="144">
        <f>ROUND(E167*N167,2)</f>
        <v>0</v>
      </c>
      <c r="P167" s="144">
        <v>0</v>
      </c>
      <c r="Q167" s="144">
        <f>ROUND(E167*P167,2)</f>
        <v>0</v>
      </c>
      <c r="R167" s="144" t="s">
        <v>261</v>
      </c>
      <c r="S167" s="144" t="s">
        <v>143</v>
      </c>
      <c r="T167" s="144" t="s">
        <v>143</v>
      </c>
      <c r="U167" s="144">
        <v>0</v>
      </c>
      <c r="V167" s="144">
        <f>ROUND(E167*U167,2)</f>
        <v>0</v>
      </c>
      <c r="W167" s="144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 t="s">
        <v>256</v>
      </c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</row>
    <row r="168" spans="1:60" outlineLevel="1" x14ac:dyDescent="0.2">
      <c r="A168" s="141"/>
      <c r="B168" s="142"/>
      <c r="C168" s="260" t="s">
        <v>293</v>
      </c>
      <c r="D168" s="261"/>
      <c r="E168" s="261"/>
      <c r="F168" s="261"/>
      <c r="G168" s="261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 t="s">
        <v>146</v>
      </c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</row>
    <row r="169" spans="1:60" x14ac:dyDescent="0.2">
      <c r="A169" s="153" t="s">
        <v>137</v>
      </c>
      <c r="B169" s="154" t="s">
        <v>92</v>
      </c>
      <c r="C169" s="176" t="s">
        <v>93</v>
      </c>
      <c r="D169" s="155"/>
      <c r="E169" s="156"/>
      <c r="F169" s="157"/>
      <c r="G169" s="157">
        <f>SUMIF(AG170:AG195,"&lt;&gt;NOR",G170:G195)</f>
        <v>0</v>
      </c>
      <c r="H169" s="157"/>
      <c r="I169" s="157">
        <f>SUM(I170:I195)</f>
        <v>0</v>
      </c>
      <c r="J169" s="157"/>
      <c r="K169" s="157">
        <f>SUM(K170:K195)</f>
        <v>0</v>
      </c>
      <c r="L169" s="157"/>
      <c r="M169" s="157">
        <f>SUM(M170:M195)</f>
        <v>0</v>
      </c>
      <c r="N169" s="157"/>
      <c r="O169" s="157">
        <f>SUM(O170:O195)</f>
        <v>0.02</v>
      </c>
      <c r="P169" s="157"/>
      <c r="Q169" s="157">
        <f>SUM(Q170:Q195)</f>
        <v>0</v>
      </c>
      <c r="R169" s="157"/>
      <c r="S169" s="157"/>
      <c r="T169" s="158"/>
      <c r="U169" s="152"/>
      <c r="V169" s="152">
        <f>SUM(V170:V195)</f>
        <v>57.7</v>
      </c>
      <c r="W169" s="152"/>
      <c r="AG169" t="s">
        <v>138</v>
      </c>
    </row>
    <row r="170" spans="1:60" outlineLevel="1" x14ac:dyDescent="0.2">
      <c r="A170" s="159">
        <v>51</v>
      </c>
      <c r="B170" s="160" t="s">
        <v>631</v>
      </c>
      <c r="C170" s="177" t="s">
        <v>632</v>
      </c>
      <c r="D170" s="161" t="s">
        <v>260</v>
      </c>
      <c r="E170" s="162">
        <v>16</v>
      </c>
      <c r="F170" s="163"/>
      <c r="G170" s="164">
        <f>ROUND(E170*F170,2)</f>
        <v>0</v>
      </c>
      <c r="H170" s="163"/>
      <c r="I170" s="164">
        <f>ROUND(E170*H170,2)</f>
        <v>0</v>
      </c>
      <c r="J170" s="163"/>
      <c r="K170" s="164">
        <f>ROUND(E170*J170,2)</f>
        <v>0</v>
      </c>
      <c r="L170" s="164">
        <v>21</v>
      </c>
      <c r="M170" s="164">
        <f>G170*(1+L170/100)</f>
        <v>0</v>
      </c>
      <c r="N170" s="164">
        <v>8.0000000000000004E-4</v>
      </c>
      <c r="O170" s="164">
        <f>ROUND(E170*N170,2)</f>
        <v>0.01</v>
      </c>
      <c r="P170" s="164">
        <v>0</v>
      </c>
      <c r="Q170" s="164">
        <f>ROUND(E170*P170,2)</f>
        <v>0</v>
      </c>
      <c r="R170" s="164" t="s">
        <v>261</v>
      </c>
      <c r="S170" s="164" t="s">
        <v>143</v>
      </c>
      <c r="T170" s="165" t="s">
        <v>143</v>
      </c>
      <c r="U170" s="144">
        <v>0.59400000000000008</v>
      </c>
      <c r="V170" s="144">
        <f>ROUND(E170*U170,2)</f>
        <v>9.5</v>
      </c>
      <c r="W170" s="144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 t="s">
        <v>144</v>
      </c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</row>
    <row r="171" spans="1:60" outlineLevel="1" x14ac:dyDescent="0.2">
      <c r="A171" s="141"/>
      <c r="B171" s="142"/>
      <c r="C171" s="178" t="s">
        <v>633</v>
      </c>
      <c r="D171" s="150"/>
      <c r="E171" s="151">
        <v>16</v>
      </c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 t="s">
        <v>148</v>
      </c>
      <c r="AH171" s="138">
        <v>0</v>
      </c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</row>
    <row r="172" spans="1:60" ht="22.5" outlineLevel="1" x14ac:dyDescent="0.2">
      <c r="A172" s="159">
        <v>52</v>
      </c>
      <c r="B172" s="160" t="s">
        <v>307</v>
      </c>
      <c r="C172" s="177" t="s">
        <v>308</v>
      </c>
      <c r="D172" s="161" t="s">
        <v>229</v>
      </c>
      <c r="E172" s="162">
        <v>23.400000000000002</v>
      </c>
      <c r="F172" s="163"/>
      <c r="G172" s="164">
        <f>ROUND(E172*F172,2)</f>
        <v>0</v>
      </c>
      <c r="H172" s="163"/>
      <c r="I172" s="164">
        <f>ROUND(E172*H172,2)</f>
        <v>0</v>
      </c>
      <c r="J172" s="163"/>
      <c r="K172" s="164">
        <f>ROUND(E172*J172,2)</f>
        <v>0</v>
      </c>
      <c r="L172" s="164">
        <v>21</v>
      </c>
      <c r="M172" s="164">
        <f>G172*(1+L172/100)</f>
        <v>0</v>
      </c>
      <c r="N172" s="164">
        <v>4.6000000000000001E-4</v>
      </c>
      <c r="O172" s="164">
        <f>ROUND(E172*N172,2)</f>
        <v>0.01</v>
      </c>
      <c r="P172" s="164">
        <v>0</v>
      </c>
      <c r="Q172" s="164">
        <f>ROUND(E172*P172,2)</f>
        <v>0</v>
      </c>
      <c r="R172" s="164" t="s">
        <v>261</v>
      </c>
      <c r="S172" s="164" t="s">
        <v>143</v>
      </c>
      <c r="T172" s="165" t="s">
        <v>143</v>
      </c>
      <c r="U172" s="144">
        <v>0.52200000000000002</v>
      </c>
      <c r="V172" s="144">
        <f>ROUND(E172*U172,2)</f>
        <v>12.21</v>
      </c>
      <c r="W172" s="144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 t="s">
        <v>144</v>
      </c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</row>
    <row r="173" spans="1:60" outlineLevel="1" x14ac:dyDescent="0.2">
      <c r="A173" s="141"/>
      <c r="B173" s="142"/>
      <c r="C173" s="251" t="s">
        <v>309</v>
      </c>
      <c r="D173" s="252"/>
      <c r="E173" s="252"/>
      <c r="F173" s="252"/>
      <c r="G173" s="252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 t="s">
        <v>146</v>
      </c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</row>
    <row r="174" spans="1:60" outlineLevel="1" x14ac:dyDescent="0.2">
      <c r="A174" s="141"/>
      <c r="B174" s="142"/>
      <c r="C174" s="178" t="s">
        <v>634</v>
      </c>
      <c r="D174" s="150"/>
      <c r="E174" s="151">
        <v>12.8</v>
      </c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 t="s">
        <v>148</v>
      </c>
      <c r="AH174" s="138">
        <v>0</v>
      </c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</row>
    <row r="175" spans="1:60" outlineLevel="1" x14ac:dyDescent="0.2">
      <c r="A175" s="141"/>
      <c r="B175" s="142"/>
      <c r="C175" s="178" t="s">
        <v>635</v>
      </c>
      <c r="D175" s="150"/>
      <c r="E175" s="151">
        <v>7</v>
      </c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 t="s">
        <v>148</v>
      </c>
      <c r="AH175" s="138">
        <v>0</v>
      </c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</row>
    <row r="176" spans="1:60" outlineLevel="1" x14ac:dyDescent="0.2">
      <c r="A176" s="141"/>
      <c r="B176" s="142"/>
      <c r="C176" s="178" t="s">
        <v>636</v>
      </c>
      <c r="D176" s="150"/>
      <c r="E176" s="151">
        <v>3.6</v>
      </c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 t="s">
        <v>148</v>
      </c>
      <c r="AH176" s="138">
        <v>0</v>
      </c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</row>
    <row r="177" spans="1:60" ht="22.5" outlineLevel="1" x14ac:dyDescent="0.2">
      <c r="A177" s="159">
        <v>53</v>
      </c>
      <c r="B177" s="160" t="s">
        <v>637</v>
      </c>
      <c r="C177" s="177" t="s">
        <v>638</v>
      </c>
      <c r="D177" s="161" t="s">
        <v>229</v>
      </c>
      <c r="E177" s="162">
        <v>60.1</v>
      </c>
      <c r="F177" s="163"/>
      <c r="G177" s="164">
        <f>ROUND(E177*F177,2)</f>
        <v>0</v>
      </c>
      <c r="H177" s="163"/>
      <c r="I177" s="164">
        <f>ROUND(E177*H177,2)</f>
        <v>0</v>
      </c>
      <c r="J177" s="163"/>
      <c r="K177" s="164">
        <f>ROUND(E177*J177,2)</f>
        <v>0</v>
      </c>
      <c r="L177" s="164">
        <v>21</v>
      </c>
      <c r="M177" s="164">
        <f>G177*(1+L177/100)</f>
        <v>0</v>
      </c>
      <c r="N177" s="164">
        <v>2.0000000000000002E-5</v>
      </c>
      <c r="O177" s="164">
        <f>ROUND(E177*N177,2)</f>
        <v>0</v>
      </c>
      <c r="P177" s="164">
        <v>0</v>
      </c>
      <c r="Q177" s="164">
        <f>ROUND(E177*P177,2)</f>
        <v>0</v>
      </c>
      <c r="R177" s="164" t="s">
        <v>261</v>
      </c>
      <c r="S177" s="164" t="s">
        <v>143</v>
      </c>
      <c r="T177" s="165" t="s">
        <v>143</v>
      </c>
      <c r="U177" s="144">
        <v>0.129</v>
      </c>
      <c r="V177" s="144">
        <f>ROUND(E177*U177,2)</f>
        <v>7.75</v>
      </c>
      <c r="W177" s="144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 t="s">
        <v>144</v>
      </c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</row>
    <row r="178" spans="1:60" outlineLevel="1" x14ac:dyDescent="0.2">
      <c r="A178" s="141"/>
      <c r="B178" s="142"/>
      <c r="C178" s="178" t="s">
        <v>639</v>
      </c>
      <c r="D178" s="150"/>
      <c r="E178" s="151">
        <v>23.400000000000002</v>
      </c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 t="s">
        <v>148</v>
      </c>
      <c r="AH178" s="138">
        <v>0</v>
      </c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</row>
    <row r="179" spans="1:60" outlineLevel="1" x14ac:dyDescent="0.2">
      <c r="A179" s="141"/>
      <c r="B179" s="142"/>
      <c r="C179" s="178" t="s">
        <v>640</v>
      </c>
      <c r="D179" s="150"/>
      <c r="E179" s="151">
        <v>36.700000000000003</v>
      </c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 t="s">
        <v>148</v>
      </c>
      <c r="AH179" s="138">
        <v>0</v>
      </c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</row>
    <row r="180" spans="1:60" ht="22.5" outlineLevel="1" x14ac:dyDescent="0.2">
      <c r="A180" s="159">
        <v>54</v>
      </c>
      <c r="B180" s="160" t="s">
        <v>641</v>
      </c>
      <c r="C180" s="177" t="s">
        <v>642</v>
      </c>
      <c r="D180" s="161" t="s">
        <v>229</v>
      </c>
      <c r="E180" s="162">
        <v>21</v>
      </c>
      <c r="F180" s="163"/>
      <c r="G180" s="164">
        <f>ROUND(E180*F180,2)</f>
        <v>0</v>
      </c>
      <c r="H180" s="163"/>
      <c r="I180" s="164">
        <f>ROUND(E180*H180,2)</f>
        <v>0</v>
      </c>
      <c r="J180" s="163"/>
      <c r="K180" s="164">
        <f>ROUND(E180*J180,2)</f>
        <v>0</v>
      </c>
      <c r="L180" s="164">
        <v>21</v>
      </c>
      <c r="M180" s="164">
        <f>G180*(1+L180/100)</f>
        <v>0</v>
      </c>
      <c r="N180" s="164">
        <v>6.0000000000000002E-5</v>
      </c>
      <c r="O180" s="164">
        <f>ROUND(E180*N180,2)</f>
        <v>0</v>
      </c>
      <c r="P180" s="164">
        <v>0</v>
      </c>
      <c r="Q180" s="164">
        <f>ROUND(E180*P180,2)</f>
        <v>0</v>
      </c>
      <c r="R180" s="164" t="s">
        <v>261</v>
      </c>
      <c r="S180" s="164" t="s">
        <v>143</v>
      </c>
      <c r="T180" s="165" t="s">
        <v>143</v>
      </c>
      <c r="U180" s="144">
        <v>0.129</v>
      </c>
      <c r="V180" s="144">
        <f>ROUND(E180*U180,2)</f>
        <v>2.71</v>
      </c>
      <c r="W180" s="144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 t="s">
        <v>144</v>
      </c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</row>
    <row r="181" spans="1:60" outlineLevel="1" x14ac:dyDescent="0.2">
      <c r="A181" s="141"/>
      <c r="B181" s="142"/>
      <c r="C181" s="178" t="s">
        <v>643</v>
      </c>
      <c r="D181" s="150"/>
      <c r="E181" s="151">
        <v>21</v>
      </c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 t="s">
        <v>148</v>
      </c>
      <c r="AH181" s="138">
        <v>0</v>
      </c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</row>
    <row r="182" spans="1:60" ht="22.5" outlineLevel="1" x14ac:dyDescent="0.2">
      <c r="A182" s="159">
        <v>55</v>
      </c>
      <c r="B182" s="160" t="s">
        <v>644</v>
      </c>
      <c r="C182" s="177" t="s">
        <v>645</v>
      </c>
      <c r="D182" s="161" t="s">
        <v>229</v>
      </c>
      <c r="E182" s="162">
        <v>8.5</v>
      </c>
      <c r="F182" s="163"/>
      <c r="G182" s="164">
        <f>ROUND(E182*F182,2)</f>
        <v>0</v>
      </c>
      <c r="H182" s="163"/>
      <c r="I182" s="164">
        <f>ROUND(E182*H182,2)</f>
        <v>0</v>
      </c>
      <c r="J182" s="163"/>
      <c r="K182" s="164">
        <f>ROUND(E182*J182,2)</f>
        <v>0</v>
      </c>
      <c r="L182" s="164">
        <v>21</v>
      </c>
      <c r="M182" s="164">
        <f>G182*(1+L182/100)</f>
        <v>0</v>
      </c>
      <c r="N182" s="164">
        <v>5.0000000000000002E-5</v>
      </c>
      <c r="O182" s="164">
        <f>ROUND(E182*N182,2)</f>
        <v>0</v>
      </c>
      <c r="P182" s="164">
        <v>0</v>
      </c>
      <c r="Q182" s="164">
        <f>ROUND(E182*P182,2)</f>
        <v>0</v>
      </c>
      <c r="R182" s="164" t="s">
        <v>261</v>
      </c>
      <c r="S182" s="164" t="s">
        <v>143</v>
      </c>
      <c r="T182" s="165" t="s">
        <v>143</v>
      </c>
      <c r="U182" s="144">
        <v>0.14200000000000002</v>
      </c>
      <c r="V182" s="144">
        <f>ROUND(E182*U182,2)</f>
        <v>1.21</v>
      </c>
      <c r="W182" s="144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 t="s">
        <v>144</v>
      </c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</row>
    <row r="183" spans="1:60" outlineLevel="1" x14ac:dyDescent="0.2">
      <c r="A183" s="141"/>
      <c r="B183" s="142"/>
      <c r="C183" s="178" t="s">
        <v>646</v>
      </c>
      <c r="D183" s="150"/>
      <c r="E183" s="151">
        <v>8.5</v>
      </c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 t="s">
        <v>148</v>
      </c>
      <c r="AH183" s="138">
        <v>0</v>
      </c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</row>
    <row r="184" spans="1:60" outlineLevel="1" x14ac:dyDescent="0.2">
      <c r="A184" s="159">
        <v>56</v>
      </c>
      <c r="B184" s="160" t="s">
        <v>318</v>
      </c>
      <c r="C184" s="177" t="s">
        <v>319</v>
      </c>
      <c r="D184" s="161" t="s">
        <v>260</v>
      </c>
      <c r="E184" s="162">
        <v>27</v>
      </c>
      <c r="F184" s="163"/>
      <c r="G184" s="164">
        <f>ROUND(E184*F184,2)</f>
        <v>0</v>
      </c>
      <c r="H184" s="163"/>
      <c r="I184" s="164">
        <f>ROUND(E184*H184,2)</f>
        <v>0</v>
      </c>
      <c r="J184" s="163"/>
      <c r="K184" s="164">
        <f>ROUND(E184*J184,2)</f>
        <v>0</v>
      </c>
      <c r="L184" s="164">
        <v>21</v>
      </c>
      <c r="M184" s="164">
        <f>G184*(1+L184/100)</f>
        <v>0</v>
      </c>
      <c r="N184" s="164">
        <v>0</v>
      </c>
      <c r="O184" s="164">
        <f>ROUND(E184*N184,2)</f>
        <v>0</v>
      </c>
      <c r="P184" s="164">
        <v>0</v>
      </c>
      <c r="Q184" s="164">
        <f>ROUND(E184*P184,2)</f>
        <v>0</v>
      </c>
      <c r="R184" s="164" t="s">
        <v>261</v>
      </c>
      <c r="S184" s="164" t="s">
        <v>143</v>
      </c>
      <c r="T184" s="165" t="s">
        <v>143</v>
      </c>
      <c r="U184" s="144">
        <v>0.42500000000000004</v>
      </c>
      <c r="V184" s="144">
        <f>ROUND(E184*U184,2)</f>
        <v>11.48</v>
      </c>
      <c r="W184" s="144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 t="s">
        <v>144</v>
      </c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</row>
    <row r="185" spans="1:60" outlineLevel="1" x14ac:dyDescent="0.2">
      <c r="A185" s="141"/>
      <c r="B185" s="142"/>
      <c r="C185" s="178" t="s">
        <v>647</v>
      </c>
      <c r="D185" s="150"/>
      <c r="E185" s="151">
        <v>16</v>
      </c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 t="s">
        <v>148</v>
      </c>
      <c r="AH185" s="138">
        <v>0</v>
      </c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</row>
    <row r="186" spans="1:60" outlineLevel="1" x14ac:dyDescent="0.2">
      <c r="A186" s="141"/>
      <c r="B186" s="142"/>
      <c r="C186" s="178" t="s">
        <v>648</v>
      </c>
      <c r="D186" s="150"/>
      <c r="E186" s="151">
        <v>7</v>
      </c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 t="s">
        <v>148</v>
      </c>
      <c r="AH186" s="138">
        <v>0</v>
      </c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</row>
    <row r="187" spans="1:60" outlineLevel="1" x14ac:dyDescent="0.2">
      <c r="A187" s="141"/>
      <c r="B187" s="142"/>
      <c r="C187" s="178" t="s">
        <v>649</v>
      </c>
      <c r="D187" s="150"/>
      <c r="E187" s="151">
        <v>4</v>
      </c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 t="s">
        <v>148</v>
      </c>
      <c r="AH187" s="138">
        <v>0</v>
      </c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</row>
    <row r="188" spans="1:60" outlineLevel="1" x14ac:dyDescent="0.2">
      <c r="A188" s="159">
        <v>57</v>
      </c>
      <c r="B188" s="160" t="s">
        <v>321</v>
      </c>
      <c r="C188" s="177" t="s">
        <v>322</v>
      </c>
      <c r="D188" s="161" t="s">
        <v>304</v>
      </c>
      <c r="E188" s="162">
        <v>27</v>
      </c>
      <c r="F188" s="163"/>
      <c r="G188" s="164">
        <f>ROUND(E188*F188,2)</f>
        <v>0</v>
      </c>
      <c r="H188" s="163"/>
      <c r="I188" s="164">
        <f>ROUND(E188*H188,2)</f>
        <v>0</v>
      </c>
      <c r="J188" s="163"/>
      <c r="K188" s="164">
        <f>ROUND(E188*J188,2)</f>
        <v>0</v>
      </c>
      <c r="L188" s="164">
        <v>21</v>
      </c>
      <c r="M188" s="164">
        <f>G188*(1+L188/100)</f>
        <v>0</v>
      </c>
      <c r="N188" s="164">
        <v>0</v>
      </c>
      <c r="O188" s="164">
        <f>ROUND(E188*N188,2)</f>
        <v>0</v>
      </c>
      <c r="P188" s="164">
        <v>0</v>
      </c>
      <c r="Q188" s="164">
        <f>ROUND(E188*P188,2)</f>
        <v>0</v>
      </c>
      <c r="R188" s="164" t="s">
        <v>261</v>
      </c>
      <c r="S188" s="164" t="s">
        <v>143</v>
      </c>
      <c r="T188" s="165" t="s">
        <v>143</v>
      </c>
      <c r="U188" s="144">
        <v>0.10500000000000001</v>
      </c>
      <c r="V188" s="144">
        <f>ROUND(E188*U188,2)</f>
        <v>2.84</v>
      </c>
      <c r="W188" s="144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 t="s">
        <v>144</v>
      </c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</row>
    <row r="189" spans="1:60" outlineLevel="1" x14ac:dyDescent="0.2">
      <c r="A189" s="141"/>
      <c r="B189" s="142"/>
      <c r="C189" s="178" t="s">
        <v>614</v>
      </c>
      <c r="D189" s="150"/>
      <c r="E189" s="151">
        <v>7</v>
      </c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 t="s">
        <v>148</v>
      </c>
      <c r="AH189" s="138">
        <v>0</v>
      </c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</row>
    <row r="190" spans="1:60" outlineLevel="1" x14ac:dyDescent="0.2">
      <c r="A190" s="141"/>
      <c r="B190" s="142"/>
      <c r="C190" s="178" t="s">
        <v>650</v>
      </c>
      <c r="D190" s="150"/>
      <c r="E190" s="151">
        <v>16</v>
      </c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 t="s">
        <v>148</v>
      </c>
      <c r="AH190" s="138">
        <v>0</v>
      </c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</row>
    <row r="191" spans="1:60" outlineLevel="1" x14ac:dyDescent="0.2">
      <c r="A191" s="141"/>
      <c r="B191" s="142"/>
      <c r="C191" s="178" t="s">
        <v>610</v>
      </c>
      <c r="D191" s="150"/>
      <c r="E191" s="151">
        <v>4</v>
      </c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 t="s">
        <v>148</v>
      </c>
      <c r="AH191" s="138">
        <v>0</v>
      </c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</row>
    <row r="192" spans="1:60" outlineLevel="1" x14ac:dyDescent="0.2">
      <c r="A192" s="159">
        <v>58</v>
      </c>
      <c r="B192" s="160" t="s">
        <v>294</v>
      </c>
      <c r="C192" s="177" t="s">
        <v>295</v>
      </c>
      <c r="D192" s="161" t="s">
        <v>296</v>
      </c>
      <c r="E192" s="162">
        <v>10</v>
      </c>
      <c r="F192" s="163"/>
      <c r="G192" s="164">
        <f>ROUND(E192*F192,2)</f>
        <v>0</v>
      </c>
      <c r="H192" s="163"/>
      <c r="I192" s="164">
        <f>ROUND(E192*H192,2)</f>
        <v>0</v>
      </c>
      <c r="J192" s="163"/>
      <c r="K192" s="164">
        <f>ROUND(E192*J192,2)</f>
        <v>0</v>
      </c>
      <c r="L192" s="164">
        <v>21</v>
      </c>
      <c r="M192" s="164">
        <f>G192*(1+L192/100)</f>
        <v>0</v>
      </c>
      <c r="N192" s="164">
        <v>0</v>
      </c>
      <c r="O192" s="164">
        <f>ROUND(E192*N192,2)</f>
        <v>0</v>
      </c>
      <c r="P192" s="164">
        <v>0</v>
      </c>
      <c r="Q192" s="164">
        <f>ROUND(E192*P192,2)</f>
        <v>0</v>
      </c>
      <c r="R192" s="164" t="s">
        <v>297</v>
      </c>
      <c r="S192" s="164" t="s">
        <v>143</v>
      </c>
      <c r="T192" s="165" t="s">
        <v>143</v>
      </c>
      <c r="U192" s="144">
        <v>1</v>
      </c>
      <c r="V192" s="144">
        <f>ROUND(E192*U192,2)</f>
        <v>10</v>
      </c>
      <c r="W192" s="144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 t="s">
        <v>298</v>
      </c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</row>
    <row r="193" spans="1:60" outlineLevel="1" x14ac:dyDescent="0.2">
      <c r="A193" s="141"/>
      <c r="B193" s="142"/>
      <c r="C193" s="178" t="s">
        <v>630</v>
      </c>
      <c r="D193" s="150"/>
      <c r="E193" s="151">
        <v>10</v>
      </c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 t="s">
        <v>148</v>
      </c>
      <c r="AH193" s="138">
        <v>0</v>
      </c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</row>
    <row r="194" spans="1:60" outlineLevel="1" x14ac:dyDescent="0.2">
      <c r="A194" s="141">
        <v>59</v>
      </c>
      <c r="B194" s="142" t="s">
        <v>324</v>
      </c>
      <c r="C194" s="180" t="s">
        <v>325</v>
      </c>
      <c r="D194" s="143" t="s">
        <v>0</v>
      </c>
      <c r="E194" s="174"/>
      <c r="F194" s="149"/>
      <c r="G194" s="144">
        <f>ROUND(E194*F194,2)</f>
        <v>0</v>
      </c>
      <c r="H194" s="149"/>
      <c r="I194" s="144">
        <f>ROUND(E194*H194,2)</f>
        <v>0</v>
      </c>
      <c r="J194" s="149"/>
      <c r="K194" s="144">
        <f>ROUND(E194*J194,2)</f>
        <v>0</v>
      </c>
      <c r="L194" s="144">
        <v>21</v>
      </c>
      <c r="M194" s="144">
        <f>G194*(1+L194/100)</f>
        <v>0</v>
      </c>
      <c r="N194" s="144">
        <v>0</v>
      </c>
      <c r="O194" s="144">
        <f>ROUND(E194*N194,2)</f>
        <v>0</v>
      </c>
      <c r="P194" s="144">
        <v>0</v>
      </c>
      <c r="Q194" s="144">
        <f>ROUND(E194*P194,2)</f>
        <v>0</v>
      </c>
      <c r="R194" s="144" t="s">
        <v>261</v>
      </c>
      <c r="S194" s="144" t="s">
        <v>143</v>
      </c>
      <c r="T194" s="144" t="s">
        <v>143</v>
      </c>
      <c r="U194" s="144">
        <v>0</v>
      </c>
      <c r="V194" s="144">
        <f>ROUND(E194*U194,2)</f>
        <v>0</v>
      </c>
      <c r="W194" s="144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 t="s">
        <v>256</v>
      </c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</row>
    <row r="195" spans="1:60" outlineLevel="1" x14ac:dyDescent="0.2">
      <c r="A195" s="141"/>
      <c r="B195" s="142"/>
      <c r="C195" s="260" t="s">
        <v>326</v>
      </c>
      <c r="D195" s="261"/>
      <c r="E195" s="261"/>
      <c r="F195" s="261"/>
      <c r="G195" s="261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 t="s">
        <v>146</v>
      </c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</row>
    <row r="196" spans="1:60" x14ac:dyDescent="0.2">
      <c r="A196" s="153" t="s">
        <v>137</v>
      </c>
      <c r="B196" s="154" t="s">
        <v>94</v>
      </c>
      <c r="C196" s="176" t="s">
        <v>95</v>
      </c>
      <c r="D196" s="155"/>
      <c r="E196" s="156"/>
      <c r="F196" s="157"/>
      <c r="G196" s="157">
        <f>SUMIF(AG197:AG242,"&lt;&gt;NOR",G197:G242)</f>
        <v>0</v>
      </c>
      <c r="H196" s="157"/>
      <c r="I196" s="157">
        <f>SUM(I197:I242)</f>
        <v>0</v>
      </c>
      <c r="J196" s="157"/>
      <c r="K196" s="157">
        <f>SUM(K197:K242)</f>
        <v>0</v>
      </c>
      <c r="L196" s="157"/>
      <c r="M196" s="157">
        <f>SUM(M197:M242)</f>
        <v>0</v>
      </c>
      <c r="N196" s="157"/>
      <c r="O196" s="157">
        <f>SUM(O197:O242)</f>
        <v>0.55000000000000004</v>
      </c>
      <c r="P196" s="157"/>
      <c r="Q196" s="157">
        <f>SUM(Q197:Q242)</f>
        <v>0.27999999999999997</v>
      </c>
      <c r="R196" s="157"/>
      <c r="S196" s="157"/>
      <c r="T196" s="158"/>
      <c r="U196" s="152"/>
      <c r="V196" s="152">
        <f>SUM(V197:V242)</f>
        <v>64.510000000000005</v>
      </c>
      <c r="W196" s="152"/>
      <c r="AG196" t="s">
        <v>138</v>
      </c>
    </row>
    <row r="197" spans="1:60" outlineLevel="1" x14ac:dyDescent="0.2">
      <c r="A197" s="166">
        <v>60</v>
      </c>
      <c r="B197" s="167" t="s">
        <v>651</v>
      </c>
      <c r="C197" s="179" t="s">
        <v>652</v>
      </c>
      <c r="D197" s="168" t="s">
        <v>304</v>
      </c>
      <c r="E197" s="169">
        <v>7</v>
      </c>
      <c r="F197" s="170"/>
      <c r="G197" s="171">
        <f>ROUND(E197*F197,2)</f>
        <v>0</v>
      </c>
      <c r="H197" s="170"/>
      <c r="I197" s="171">
        <f>ROUND(E197*H197,2)</f>
        <v>0</v>
      </c>
      <c r="J197" s="170"/>
      <c r="K197" s="171">
        <f>ROUND(E197*J197,2)</f>
        <v>0</v>
      </c>
      <c r="L197" s="171">
        <v>21</v>
      </c>
      <c r="M197" s="171">
        <f>G197*(1+L197/100)</f>
        <v>0</v>
      </c>
      <c r="N197" s="171">
        <v>0</v>
      </c>
      <c r="O197" s="171">
        <f>ROUND(E197*N197,2)</f>
        <v>0</v>
      </c>
      <c r="P197" s="171">
        <v>3.4200000000000001E-2</v>
      </c>
      <c r="Q197" s="171">
        <f>ROUND(E197*P197,2)</f>
        <v>0.24</v>
      </c>
      <c r="R197" s="171" t="s">
        <v>261</v>
      </c>
      <c r="S197" s="171" t="s">
        <v>143</v>
      </c>
      <c r="T197" s="172" t="s">
        <v>143</v>
      </c>
      <c r="U197" s="144">
        <v>0.46500000000000002</v>
      </c>
      <c r="V197" s="144">
        <f>ROUND(E197*U197,2)</f>
        <v>3.26</v>
      </c>
      <c r="W197" s="144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 t="s">
        <v>144</v>
      </c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</row>
    <row r="198" spans="1:60" outlineLevel="1" x14ac:dyDescent="0.2">
      <c r="A198" s="159">
        <v>61</v>
      </c>
      <c r="B198" s="160" t="s">
        <v>653</v>
      </c>
      <c r="C198" s="177" t="s">
        <v>654</v>
      </c>
      <c r="D198" s="161" t="s">
        <v>304</v>
      </c>
      <c r="E198" s="162">
        <v>7</v>
      </c>
      <c r="F198" s="163"/>
      <c r="G198" s="164">
        <f>ROUND(E198*F198,2)</f>
        <v>0</v>
      </c>
      <c r="H198" s="163"/>
      <c r="I198" s="164">
        <f>ROUND(E198*H198,2)</f>
        <v>0</v>
      </c>
      <c r="J198" s="163"/>
      <c r="K198" s="164">
        <f>ROUND(E198*J198,2)</f>
        <v>0</v>
      </c>
      <c r="L198" s="164">
        <v>21</v>
      </c>
      <c r="M198" s="164">
        <f>G198*(1+L198/100)</f>
        <v>0</v>
      </c>
      <c r="N198" s="164">
        <v>1.115E-2</v>
      </c>
      <c r="O198" s="164">
        <f>ROUND(E198*N198,2)</f>
        <v>0.08</v>
      </c>
      <c r="P198" s="164">
        <v>0</v>
      </c>
      <c r="Q198" s="164">
        <f>ROUND(E198*P198,2)</f>
        <v>0</v>
      </c>
      <c r="R198" s="164" t="s">
        <v>261</v>
      </c>
      <c r="S198" s="164" t="s">
        <v>369</v>
      </c>
      <c r="T198" s="165" t="s">
        <v>369</v>
      </c>
      <c r="U198" s="144">
        <v>1.2000000000000002</v>
      </c>
      <c r="V198" s="144">
        <f>ROUND(E198*U198,2)</f>
        <v>8.4</v>
      </c>
      <c r="W198" s="144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 t="s">
        <v>144</v>
      </c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</row>
    <row r="199" spans="1:60" outlineLevel="1" x14ac:dyDescent="0.2">
      <c r="A199" s="141"/>
      <c r="B199" s="142"/>
      <c r="C199" s="178" t="s">
        <v>655</v>
      </c>
      <c r="D199" s="150"/>
      <c r="E199" s="151">
        <v>7</v>
      </c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 t="s">
        <v>148</v>
      </c>
      <c r="AH199" s="138">
        <v>0</v>
      </c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</row>
    <row r="200" spans="1:60" ht="22.5" outlineLevel="1" x14ac:dyDescent="0.2">
      <c r="A200" s="166">
        <v>62</v>
      </c>
      <c r="B200" s="167" t="s">
        <v>656</v>
      </c>
      <c r="C200" s="179" t="s">
        <v>657</v>
      </c>
      <c r="D200" s="168" t="s">
        <v>304</v>
      </c>
      <c r="E200" s="169">
        <v>7</v>
      </c>
      <c r="F200" s="170"/>
      <c r="G200" s="171">
        <f>ROUND(E200*F200,2)</f>
        <v>0</v>
      </c>
      <c r="H200" s="170"/>
      <c r="I200" s="171">
        <f>ROUND(E200*H200,2)</f>
        <v>0</v>
      </c>
      <c r="J200" s="170"/>
      <c r="K200" s="171">
        <f>ROUND(E200*J200,2)</f>
        <v>0</v>
      </c>
      <c r="L200" s="171">
        <v>21</v>
      </c>
      <c r="M200" s="171">
        <f>G200*(1+L200/100)</f>
        <v>0</v>
      </c>
      <c r="N200" s="171">
        <v>1.8890000000000001E-2</v>
      </c>
      <c r="O200" s="171">
        <f>ROUND(E200*N200,2)</f>
        <v>0.13</v>
      </c>
      <c r="P200" s="171">
        <v>0</v>
      </c>
      <c r="Q200" s="171">
        <f>ROUND(E200*P200,2)</f>
        <v>0</v>
      </c>
      <c r="R200" s="171" t="s">
        <v>261</v>
      </c>
      <c r="S200" s="171" t="s">
        <v>143</v>
      </c>
      <c r="T200" s="172" t="s">
        <v>143</v>
      </c>
      <c r="U200" s="144">
        <v>0.97300000000000009</v>
      </c>
      <c r="V200" s="144">
        <f>ROUND(E200*U200,2)</f>
        <v>6.81</v>
      </c>
      <c r="W200" s="144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 t="s">
        <v>144</v>
      </c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</row>
    <row r="201" spans="1:60" outlineLevel="1" x14ac:dyDescent="0.2">
      <c r="A201" s="166">
        <v>63</v>
      </c>
      <c r="B201" s="167" t="s">
        <v>658</v>
      </c>
      <c r="C201" s="179" t="s">
        <v>659</v>
      </c>
      <c r="D201" s="168" t="s">
        <v>304</v>
      </c>
      <c r="E201" s="169">
        <v>4</v>
      </c>
      <c r="F201" s="170"/>
      <c r="G201" s="171">
        <f>ROUND(E201*F201,2)</f>
        <v>0</v>
      </c>
      <c r="H201" s="170"/>
      <c r="I201" s="171">
        <f>ROUND(E201*H201,2)</f>
        <v>0</v>
      </c>
      <c r="J201" s="170"/>
      <c r="K201" s="171">
        <f>ROUND(E201*J201,2)</f>
        <v>0</v>
      </c>
      <c r="L201" s="171">
        <v>21</v>
      </c>
      <c r="M201" s="171">
        <f>G201*(1+L201/100)</f>
        <v>0</v>
      </c>
      <c r="N201" s="171">
        <v>0</v>
      </c>
      <c r="O201" s="171">
        <f>ROUND(E201*N201,2)</f>
        <v>0</v>
      </c>
      <c r="P201" s="171">
        <v>1.1070000000000002E-2</v>
      </c>
      <c r="Q201" s="171">
        <f>ROUND(E201*P201,2)</f>
        <v>0.04</v>
      </c>
      <c r="R201" s="171" t="s">
        <v>261</v>
      </c>
      <c r="S201" s="171" t="s">
        <v>143</v>
      </c>
      <c r="T201" s="172" t="s">
        <v>143</v>
      </c>
      <c r="U201" s="144">
        <v>0.22700000000000001</v>
      </c>
      <c r="V201" s="144">
        <f>ROUND(E201*U201,2)</f>
        <v>0.91</v>
      </c>
      <c r="W201" s="144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 t="s">
        <v>144</v>
      </c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</row>
    <row r="202" spans="1:60" ht="22.5" outlineLevel="1" x14ac:dyDescent="0.2">
      <c r="A202" s="166">
        <v>64</v>
      </c>
      <c r="B202" s="167" t="s">
        <v>660</v>
      </c>
      <c r="C202" s="179" t="s">
        <v>661</v>
      </c>
      <c r="D202" s="168" t="s">
        <v>304</v>
      </c>
      <c r="E202" s="169">
        <v>4</v>
      </c>
      <c r="F202" s="170"/>
      <c r="G202" s="171">
        <f>ROUND(E202*F202,2)</f>
        <v>0</v>
      </c>
      <c r="H202" s="170"/>
      <c r="I202" s="171">
        <f>ROUND(E202*H202,2)</f>
        <v>0</v>
      </c>
      <c r="J202" s="170"/>
      <c r="K202" s="171">
        <f>ROUND(E202*J202,2)</f>
        <v>0</v>
      </c>
      <c r="L202" s="171">
        <v>21</v>
      </c>
      <c r="M202" s="171">
        <f>G202*(1+L202/100)</f>
        <v>0</v>
      </c>
      <c r="N202" s="171">
        <v>2.3850000000000003E-2</v>
      </c>
      <c r="O202" s="171">
        <f>ROUND(E202*N202,2)</f>
        <v>0.1</v>
      </c>
      <c r="P202" s="171">
        <v>0</v>
      </c>
      <c r="Q202" s="171">
        <f>ROUND(E202*P202,2)</f>
        <v>0</v>
      </c>
      <c r="R202" s="171" t="s">
        <v>261</v>
      </c>
      <c r="S202" s="171" t="s">
        <v>143</v>
      </c>
      <c r="T202" s="172" t="s">
        <v>143</v>
      </c>
      <c r="U202" s="144">
        <v>0.85500000000000009</v>
      </c>
      <c r="V202" s="144">
        <f>ROUND(E202*U202,2)</f>
        <v>3.42</v>
      </c>
      <c r="W202" s="144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 t="s">
        <v>144</v>
      </c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</row>
    <row r="203" spans="1:60" outlineLevel="1" x14ac:dyDescent="0.2">
      <c r="A203" s="159">
        <v>65</v>
      </c>
      <c r="B203" s="160" t="s">
        <v>662</v>
      </c>
      <c r="C203" s="177" t="s">
        <v>663</v>
      </c>
      <c r="D203" s="161" t="s">
        <v>304</v>
      </c>
      <c r="E203" s="162">
        <v>8</v>
      </c>
      <c r="F203" s="163"/>
      <c r="G203" s="164">
        <f>ROUND(E203*F203,2)</f>
        <v>0</v>
      </c>
      <c r="H203" s="163"/>
      <c r="I203" s="164">
        <f>ROUND(E203*H203,2)</f>
        <v>0</v>
      </c>
      <c r="J203" s="163"/>
      <c r="K203" s="164">
        <f>ROUND(E203*J203,2)</f>
        <v>0</v>
      </c>
      <c r="L203" s="164">
        <v>21</v>
      </c>
      <c r="M203" s="164">
        <f>G203*(1+L203/100)</f>
        <v>0</v>
      </c>
      <c r="N203" s="164">
        <v>1.4010000000000002E-2</v>
      </c>
      <c r="O203" s="164">
        <f>ROUND(E203*N203,2)</f>
        <v>0.11</v>
      </c>
      <c r="P203" s="164">
        <v>0</v>
      </c>
      <c r="Q203" s="164">
        <f>ROUND(E203*P203,2)</f>
        <v>0</v>
      </c>
      <c r="R203" s="164" t="s">
        <v>261</v>
      </c>
      <c r="S203" s="164" t="s">
        <v>143</v>
      </c>
      <c r="T203" s="165" t="s">
        <v>143</v>
      </c>
      <c r="U203" s="144">
        <v>1.1890000000000001</v>
      </c>
      <c r="V203" s="144">
        <f>ROUND(E203*U203,2)</f>
        <v>9.51</v>
      </c>
      <c r="W203" s="144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 t="s">
        <v>144</v>
      </c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outlineLevel="1" x14ac:dyDescent="0.2">
      <c r="A204" s="141"/>
      <c r="B204" s="142"/>
      <c r="C204" s="178" t="s">
        <v>664</v>
      </c>
      <c r="D204" s="150"/>
      <c r="E204" s="151">
        <v>4</v>
      </c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 t="s">
        <v>148</v>
      </c>
      <c r="AH204" s="138">
        <v>0</v>
      </c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</row>
    <row r="205" spans="1:60" outlineLevel="1" x14ac:dyDescent="0.2">
      <c r="A205" s="141"/>
      <c r="B205" s="142"/>
      <c r="C205" s="178" t="s">
        <v>665</v>
      </c>
      <c r="D205" s="150"/>
      <c r="E205" s="151">
        <v>4</v>
      </c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 t="s">
        <v>148</v>
      </c>
      <c r="AH205" s="138">
        <v>0</v>
      </c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</row>
    <row r="206" spans="1:60" outlineLevel="1" x14ac:dyDescent="0.2">
      <c r="A206" s="166">
        <v>66</v>
      </c>
      <c r="B206" s="167" t="s">
        <v>666</v>
      </c>
      <c r="C206" s="179" t="s">
        <v>667</v>
      </c>
      <c r="D206" s="168" t="s">
        <v>304</v>
      </c>
      <c r="E206" s="169">
        <v>8</v>
      </c>
      <c r="F206" s="170"/>
      <c r="G206" s="171">
        <f>ROUND(E206*F206,2)</f>
        <v>0</v>
      </c>
      <c r="H206" s="170"/>
      <c r="I206" s="171">
        <f>ROUND(E206*H206,2)</f>
        <v>0</v>
      </c>
      <c r="J206" s="170"/>
      <c r="K206" s="171">
        <f>ROUND(E206*J206,2)</f>
        <v>0</v>
      </c>
      <c r="L206" s="171">
        <v>21</v>
      </c>
      <c r="M206" s="171">
        <f>G206*(1+L206/100)</f>
        <v>0</v>
      </c>
      <c r="N206" s="171">
        <v>4.7700000000000008E-3</v>
      </c>
      <c r="O206" s="171">
        <f>ROUND(E206*N206,2)</f>
        <v>0.04</v>
      </c>
      <c r="P206" s="171">
        <v>0</v>
      </c>
      <c r="Q206" s="171">
        <f>ROUND(E206*P206,2)</f>
        <v>0</v>
      </c>
      <c r="R206" s="171" t="s">
        <v>261</v>
      </c>
      <c r="S206" s="171" t="s">
        <v>143</v>
      </c>
      <c r="T206" s="172" t="s">
        <v>143</v>
      </c>
      <c r="U206" s="144">
        <v>0.32500000000000001</v>
      </c>
      <c r="V206" s="144">
        <f>ROUND(E206*U206,2)</f>
        <v>2.6</v>
      </c>
      <c r="W206" s="144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 t="s">
        <v>144</v>
      </c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</row>
    <row r="207" spans="1:60" outlineLevel="1" x14ac:dyDescent="0.2">
      <c r="A207" s="159">
        <v>67</v>
      </c>
      <c r="B207" s="160" t="s">
        <v>668</v>
      </c>
      <c r="C207" s="177" t="s">
        <v>669</v>
      </c>
      <c r="D207" s="161" t="s">
        <v>304</v>
      </c>
      <c r="E207" s="162">
        <v>27</v>
      </c>
      <c r="F207" s="163"/>
      <c r="G207" s="164">
        <f>ROUND(E207*F207,2)</f>
        <v>0</v>
      </c>
      <c r="H207" s="163"/>
      <c r="I207" s="164">
        <f>ROUND(E207*H207,2)</f>
        <v>0</v>
      </c>
      <c r="J207" s="163"/>
      <c r="K207" s="164">
        <f>ROUND(E207*J207,2)</f>
        <v>0</v>
      </c>
      <c r="L207" s="164">
        <v>21</v>
      </c>
      <c r="M207" s="164">
        <f>G207*(1+L207/100)</f>
        <v>0</v>
      </c>
      <c r="N207" s="164">
        <v>3.0000000000000001E-5</v>
      </c>
      <c r="O207" s="164">
        <f>ROUND(E207*N207,2)</f>
        <v>0</v>
      </c>
      <c r="P207" s="164">
        <v>0</v>
      </c>
      <c r="Q207" s="164">
        <f>ROUND(E207*P207,2)</f>
        <v>0</v>
      </c>
      <c r="R207" s="164" t="s">
        <v>261</v>
      </c>
      <c r="S207" s="164" t="s">
        <v>143</v>
      </c>
      <c r="T207" s="165" t="s">
        <v>143</v>
      </c>
      <c r="U207" s="144">
        <v>0.33</v>
      </c>
      <c r="V207" s="144">
        <f>ROUND(E207*U207,2)</f>
        <v>8.91</v>
      </c>
      <c r="W207" s="144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 t="s">
        <v>144</v>
      </c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</row>
    <row r="208" spans="1:60" outlineLevel="1" x14ac:dyDescent="0.2">
      <c r="A208" s="141"/>
      <c r="B208" s="142"/>
      <c r="C208" s="178" t="s">
        <v>670</v>
      </c>
      <c r="D208" s="150"/>
      <c r="E208" s="151">
        <v>8</v>
      </c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 t="s">
        <v>148</v>
      </c>
      <c r="AH208" s="138">
        <v>0</v>
      </c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</row>
    <row r="209" spans="1:60" outlineLevel="1" x14ac:dyDescent="0.2">
      <c r="A209" s="141"/>
      <c r="B209" s="142"/>
      <c r="C209" s="178" t="s">
        <v>671</v>
      </c>
      <c r="D209" s="150"/>
      <c r="E209" s="151">
        <v>2</v>
      </c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 t="s">
        <v>148</v>
      </c>
      <c r="AH209" s="138">
        <v>0</v>
      </c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</row>
    <row r="210" spans="1:60" outlineLevel="1" x14ac:dyDescent="0.2">
      <c r="A210" s="141"/>
      <c r="B210" s="142"/>
      <c r="C210" s="178" t="s">
        <v>672</v>
      </c>
      <c r="D210" s="150"/>
      <c r="E210" s="151">
        <v>7</v>
      </c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 t="s">
        <v>148</v>
      </c>
      <c r="AH210" s="138">
        <v>0</v>
      </c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</row>
    <row r="211" spans="1:60" outlineLevel="1" x14ac:dyDescent="0.2">
      <c r="A211" s="141"/>
      <c r="B211" s="142"/>
      <c r="C211" s="178" t="s">
        <v>673</v>
      </c>
      <c r="D211" s="150"/>
      <c r="E211" s="151">
        <v>7</v>
      </c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 t="s">
        <v>148</v>
      </c>
      <c r="AH211" s="138">
        <v>0</v>
      </c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</row>
    <row r="212" spans="1:60" outlineLevel="1" x14ac:dyDescent="0.2">
      <c r="A212" s="141"/>
      <c r="B212" s="142"/>
      <c r="C212" s="178" t="s">
        <v>674</v>
      </c>
      <c r="D212" s="150"/>
      <c r="E212" s="151">
        <v>3</v>
      </c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 t="s">
        <v>148</v>
      </c>
      <c r="AH212" s="138">
        <v>0</v>
      </c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</row>
    <row r="213" spans="1:60" ht="22.5" outlineLevel="1" x14ac:dyDescent="0.2">
      <c r="A213" s="159">
        <v>68</v>
      </c>
      <c r="B213" s="160" t="s">
        <v>341</v>
      </c>
      <c r="C213" s="177" t="s">
        <v>342</v>
      </c>
      <c r="D213" s="161" t="s">
        <v>304</v>
      </c>
      <c r="E213" s="162">
        <v>27</v>
      </c>
      <c r="F213" s="163"/>
      <c r="G213" s="164">
        <f>ROUND(E213*F213,2)</f>
        <v>0</v>
      </c>
      <c r="H213" s="163"/>
      <c r="I213" s="164">
        <f>ROUND(E213*H213,2)</f>
        <v>0</v>
      </c>
      <c r="J213" s="163"/>
      <c r="K213" s="164">
        <f>ROUND(E213*J213,2)</f>
        <v>0</v>
      </c>
      <c r="L213" s="164">
        <v>21</v>
      </c>
      <c r="M213" s="164">
        <f>G213*(1+L213/100)</f>
        <v>0</v>
      </c>
      <c r="N213" s="164">
        <v>1.7000000000000001E-4</v>
      </c>
      <c r="O213" s="164">
        <f>ROUND(E213*N213,2)</f>
        <v>0</v>
      </c>
      <c r="P213" s="164">
        <v>0</v>
      </c>
      <c r="Q213" s="164">
        <f>ROUND(E213*P213,2)</f>
        <v>0</v>
      </c>
      <c r="R213" s="164" t="s">
        <v>261</v>
      </c>
      <c r="S213" s="164" t="s">
        <v>143</v>
      </c>
      <c r="T213" s="165" t="s">
        <v>143</v>
      </c>
      <c r="U213" s="144">
        <v>0.22700000000000001</v>
      </c>
      <c r="V213" s="144">
        <f>ROUND(E213*U213,2)</f>
        <v>6.13</v>
      </c>
      <c r="W213" s="144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 t="s">
        <v>144</v>
      </c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</row>
    <row r="214" spans="1:60" outlineLevel="1" x14ac:dyDescent="0.2">
      <c r="A214" s="141"/>
      <c r="B214" s="142"/>
      <c r="C214" s="178" t="s">
        <v>614</v>
      </c>
      <c r="D214" s="150"/>
      <c r="E214" s="151">
        <v>7</v>
      </c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 t="s">
        <v>148</v>
      </c>
      <c r="AH214" s="138">
        <v>0</v>
      </c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</row>
    <row r="215" spans="1:60" outlineLevel="1" x14ac:dyDescent="0.2">
      <c r="A215" s="141"/>
      <c r="B215" s="142"/>
      <c r="C215" s="178" t="s">
        <v>650</v>
      </c>
      <c r="D215" s="150"/>
      <c r="E215" s="151">
        <v>16</v>
      </c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 t="s">
        <v>148</v>
      </c>
      <c r="AH215" s="138">
        <v>0</v>
      </c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</row>
    <row r="216" spans="1:60" outlineLevel="1" x14ac:dyDescent="0.2">
      <c r="A216" s="141"/>
      <c r="B216" s="142"/>
      <c r="C216" s="178" t="s">
        <v>610</v>
      </c>
      <c r="D216" s="150"/>
      <c r="E216" s="151">
        <v>4</v>
      </c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 t="s">
        <v>148</v>
      </c>
      <c r="AH216" s="138">
        <v>0</v>
      </c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</row>
    <row r="217" spans="1:60" outlineLevel="1" x14ac:dyDescent="0.2">
      <c r="A217" s="159">
        <v>69</v>
      </c>
      <c r="B217" s="160" t="s">
        <v>675</v>
      </c>
      <c r="C217" s="177" t="s">
        <v>676</v>
      </c>
      <c r="D217" s="161" t="s">
        <v>260</v>
      </c>
      <c r="E217" s="162">
        <v>4</v>
      </c>
      <c r="F217" s="163"/>
      <c r="G217" s="164">
        <f>ROUND(E217*F217,2)</f>
        <v>0</v>
      </c>
      <c r="H217" s="163"/>
      <c r="I217" s="164">
        <f>ROUND(E217*H217,2)</f>
        <v>0</v>
      </c>
      <c r="J217" s="163"/>
      <c r="K217" s="164">
        <f>ROUND(E217*J217,2)</f>
        <v>0</v>
      </c>
      <c r="L217" s="164">
        <v>21</v>
      </c>
      <c r="M217" s="164">
        <f>G217*(1+L217/100)</f>
        <v>0</v>
      </c>
      <c r="N217" s="164">
        <v>0</v>
      </c>
      <c r="O217" s="164">
        <f>ROUND(E217*N217,2)</f>
        <v>0</v>
      </c>
      <c r="P217" s="164">
        <v>4.9000000000000009E-4</v>
      </c>
      <c r="Q217" s="164">
        <f>ROUND(E217*P217,2)</f>
        <v>0</v>
      </c>
      <c r="R217" s="164" t="s">
        <v>261</v>
      </c>
      <c r="S217" s="164" t="s">
        <v>143</v>
      </c>
      <c r="T217" s="165" t="s">
        <v>143</v>
      </c>
      <c r="U217" s="144">
        <v>0.114</v>
      </c>
      <c r="V217" s="144">
        <f>ROUND(E217*U217,2)</f>
        <v>0.46</v>
      </c>
      <c r="W217" s="144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 t="s">
        <v>144</v>
      </c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</row>
    <row r="218" spans="1:60" outlineLevel="1" x14ac:dyDescent="0.2">
      <c r="A218" s="141"/>
      <c r="B218" s="142"/>
      <c r="C218" s="178" t="s">
        <v>649</v>
      </c>
      <c r="D218" s="150"/>
      <c r="E218" s="151">
        <v>4</v>
      </c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 t="s">
        <v>148</v>
      </c>
      <c r="AH218" s="138">
        <v>0</v>
      </c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</row>
    <row r="219" spans="1:60" ht="22.5" outlineLevel="1" x14ac:dyDescent="0.2">
      <c r="A219" s="166">
        <v>70</v>
      </c>
      <c r="B219" s="167" t="s">
        <v>677</v>
      </c>
      <c r="C219" s="179" t="s">
        <v>678</v>
      </c>
      <c r="D219" s="168" t="s">
        <v>260</v>
      </c>
      <c r="E219" s="169">
        <v>8</v>
      </c>
      <c r="F219" s="170"/>
      <c r="G219" s="171">
        <f>ROUND(E219*F219,2)</f>
        <v>0</v>
      </c>
      <c r="H219" s="170"/>
      <c r="I219" s="171">
        <f>ROUND(E219*H219,2)</f>
        <v>0</v>
      </c>
      <c r="J219" s="170"/>
      <c r="K219" s="171">
        <f>ROUND(E219*J219,2)</f>
        <v>0</v>
      </c>
      <c r="L219" s="171">
        <v>21</v>
      </c>
      <c r="M219" s="171">
        <f>G219*(1+L219/100)</f>
        <v>0</v>
      </c>
      <c r="N219" s="171">
        <v>8.5000000000000006E-4</v>
      </c>
      <c r="O219" s="171">
        <f>ROUND(E219*N219,2)</f>
        <v>0.01</v>
      </c>
      <c r="P219" s="171">
        <v>0</v>
      </c>
      <c r="Q219" s="171">
        <f>ROUND(E219*P219,2)</f>
        <v>0</v>
      </c>
      <c r="R219" s="171" t="s">
        <v>261</v>
      </c>
      <c r="S219" s="171" t="s">
        <v>143</v>
      </c>
      <c r="T219" s="172" t="s">
        <v>143</v>
      </c>
      <c r="U219" s="144">
        <v>0.48500000000000004</v>
      </c>
      <c r="V219" s="144">
        <f>ROUND(E219*U219,2)</f>
        <v>3.88</v>
      </c>
      <c r="W219" s="144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 t="s">
        <v>144</v>
      </c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</row>
    <row r="220" spans="1:60" outlineLevel="1" x14ac:dyDescent="0.2">
      <c r="A220" s="159">
        <v>71</v>
      </c>
      <c r="B220" s="160" t="s">
        <v>344</v>
      </c>
      <c r="C220" s="177" t="s">
        <v>345</v>
      </c>
      <c r="D220" s="161" t="s">
        <v>304</v>
      </c>
      <c r="E220" s="162">
        <v>1</v>
      </c>
      <c r="F220" s="163"/>
      <c r="G220" s="164">
        <f>ROUND(E220*F220,2)</f>
        <v>0</v>
      </c>
      <c r="H220" s="163"/>
      <c r="I220" s="164">
        <f>ROUND(E220*H220,2)</f>
        <v>0</v>
      </c>
      <c r="J220" s="163"/>
      <c r="K220" s="164">
        <f>ROUND(E220*J220,2)</f>
        <v>0</v>
      </c>
      <c r="L220" s="164">
        <v>21</v>
      </c>
      <c r="M220" s="164">
        <f>G220*(1+L220/100)</f>
        <v>0</v>
      </c>
      <c r="N220" s="164">
        <v>0</v>
      </c>
      <c r="O220" s="164">
        <f>ROUND(E220*N220,2)</f>
        <v>0</v>
      </c>
      <c r="P220" s="164">
        <v>1.5600000000000002E-3</v>
      </c>
      <c r="Q220" s="164">
        <f>ROUND(E220*P220,2)</f>
        <v>0</v>
      </c>
      <c r="R220" s="164" t="s">
        <v>261</v>
      </c>
      <c r="S220" s="164" t="s">
        <v>143</v>
      </c>
      <c r="T220" s="165" t="s">
        <v>143</v>
      </c>
      <c r="U220" s="144">
        <v>0.21700000000000003</v>
      </c>
      <c r="V220" s="144">
        <f>ROUND(E220*U220,2)</f>
        <v>0.22</v>
      </c>
      <c r="W220" s="144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 t="s">
        <v>144</v>
      </c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</row>
    <row r="221" spans="1:60" outlineLevel="1" x14ac:dyDescent="0.2">
      <c r="A221" s="141"/>
      <c r="B221" s="142"/>
      <c r="C221" s="178" t="s">
        <v>626</v>
      </c>
      <c r="D221" s="150"/>
      <c r="E221" s="151">
        <v>1</v>
      </c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 t="s">
        <v>148</v>
      </c>
      <c r="AH221" s="138">
        <v>0</v>
      </c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</row>
    <row r="222" spans="1:60" ht="22.5" outlineLevel="1" x14ac:dyDescent="0.2">
      <c r="A222" s="159">
        <v>72</v>
      </c>
      <c r="B222" s="160" t="s">
        <v>679</v>
      </c>
      <c r="C222" s="177" t="s">
        <v>680</v>
      </c>
      <c r="D222" s="161" t="s">
        <v>260</v>
      </c>
      <c r="E222" s="162">
        <v>1</v>
      </c>
      <c r="F222" s="163"/>
      <c r="G222" s="164">
        <f>ROUND(E222*F222,2)</f>
        <v>0</v>
      </c>
      <c r="H222" s="163"/>
      <c r="I222" s="164">
        <f>ROUND(E222*H222,2)</f>
        <v>0</v>
      </c>
      <c r="J222" s="163"/>
      <c r="K222" s="164">
        <f>ROUND(E222*J222,2)</f>
        <v>0</v>
      </c>
      <c r="L222" s="164">
        <v>21</v>
      </c>
      <c r="M222" s="164">
        <f>G222*(1+L222/100)</f>
        <v>0</v>
      </c>
      <c r="N222" s="164">
        <v>1.5200000000000001E-3</v>
      </c>
      <c r="O222" s="164">
        <f>ROUND(E222*N222,2)</f>
        <v>0</v>
      </c>
      <c r="P222" s="164">
        <v>0</v>
      </c>
      <c r="Q222" s="164">
        <f>ROUND(E222*P222,2)</f>
        <v>0</v>
      </c>
      <c r="R222" s="164" t="s">
        <v>261</v>
      </c>
      <c r="S222" s="164" t="s">
        <v>143</v>
      </c>
      <c r="T222" s="165" t="s">
        <v>143</v>
      </c>
      <c r="U222" s="144">
        <v>0.58700000000000008</v>
      </c>
      <c r="V222" s="144">
        <f>ROUND(E222*U222,2)</f>
        <v>0.59</v>
      </c>
      <c r="W222" s="144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 t="s">
        <v>681</v>
      </c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</row>
    <row r="223" spans="1:60" outlineLevel="1" x14ac:dyDescent="0.2">
      <c r="A223" s="141"/>
      <c r="B223" s="142"/>
      <c r="C223" s="178" t="s">
        <v>63</v>
      </c>
      <c r="D223" s="150"/>
      <c r="E223" s="151">
        <v>1</v>
      </c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38"/>
      <c r="Y223" s="138"/>
      <c r="Z223" s="138"/>
      <c r="AA223" s="138"/>
      <c r="AB223" s="138"/>
      <c r="AC223" s="138"/>
      <c r="AD223" s="138"/>
      <c r="AE223" s="138"/>
      <c r="AF223" s="138"/>
      <c r="AG223" s="138" t="s">
        <v>148</v>
      </c>
      <c r="AH223" s="138">
        <v>0</v>
      </c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  <c r="BA223" s="138"/>
      <c r="BB223" s="138"/>
      <c r="BC223" s="138"/>
      <c r="BD223" s="138"/>
      <c r="BE223" s="138"/>
      <c r="BF223" s="138"/>
      <c r="BG223" s="138"/>
      <c r="BH223" s="138"/>
    </row>
    <row r="224" spans="1:60" outlineLevel="1" x14ac:dyDescent="0.2">
      <c r="A224" s="159">
        <v>73</v>
      </c>
      <c r="B224" s="160" t="s">
        <v>682</v>
      </c>
      <c r="C224" s="177" t="s">
        <v>683</v>
      </c>
      <c r="D224" s="161" t="s">
        <v>260</v>
      </c>
      <c r="E224" s="162">
        <v>1</v>
      </c>
      <c r="F224" s="163"/>
      <c r="G224" s="164">
        <f>ROUND(E224*F224,2)</f>
        <v>0</v>
      </c>
      <c r="H224" s="163"/>
      <c r="I224" s="164">
        <f>ROUND(E224*H224,2)</f>
        <v>0</v>
      </c>
      <c r="J224" s="163"/>
      <c r="K224" s="164">
        <f>ROUND(E224*J224,2)</f>
        <v>0</v>
      </c>
      <c r="L224" s="164">
        <v>21</v>
      </c>
      <c r="M224" s="164">
        <f>G224*(1+L224/100)</f>
        <v>0</v>
      </c>
      <c r="N224" s="164">
        <v>2.0000000000000002E-5</v>
      </c>
      <c r="O224" s="164">
        <f>ROUND(E224*N224,2)</f>
        <v>0</v>
      </c>
      <c r="P224" s="164">
        <v>0</v>
      </c>
      <c r="Q224" s="164">
        <f>ROUND(E224*P224,2)</f>
        <v>0</v>
      </c>
      <c r="R224" s="164" t="s">
        <v>261</v>
      </c>
      <c r="S224" s="164" t="s">
        <v>143</v>
      </c>
      <c r="T224" s="165" t="s">
        <v>143</v>
      </c>
      <c r="U224" s="144">
        <v>0.16800000000000001</v>
      </c>
      <c r="V224" s="144">
        <f>ROUND(E224*U224,2)</f>
        <v>0.17</v>
      </c>
      <c r="W224" s="144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 t="s">
        <v>681</v>
      </c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</row>
    <row r="225" spans="1:60" outlineLevel="1" x14ac:dyDescent="0.2">
      <c r="A225" s="141"/>
      <c r="B225" s="142"/>
      <c r="C225" s="178" t="s">
        <v>63</v>
      </c>
      <c r="D225" s="150"/>
      <c r="E225" s="151">
        <v>1</v>
      </c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 t="s">
        <v>148</v>
      </c>
      <c r="AH225" s="138">
        <v>0</v>
      </c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</row>
    <row r="226" spans="1:60" outlineLevel="1" x14ac:dyDescent="0.2">
      <c r="A226" s="159">
        <v>74</v>
      </c>
      <c r="B226" s="160" t="s">
        <v>684</v>
      </c>
      <c r="C226" s="177" t="s">
        <v>685</v>
      </c>
      <c r="D226" s="161" t="s">
        <v>141</v>
      </c>
      <c r="E226" s="162">
        <v>4.4000000000000004</v>
      </c>
      <c r="F226" s="163"/>
      <c r="G226" s="164">
        <f>ROUND(E226*F226,2)</f>
        <v>0</v>
      </c>
      <c r="H226" s="163"/>
      <c r="I226" s="164">
        <f>ROUND(E226*H226,2)</f>
        <v>0</v>
      </c>
      <c r="J226" s="163"/>
      <c r="K226" s="164">
        <f>ROUND(E226*J226,2)</f>
        <v>0</v>
      </c>
      <c r="L226" s="164">
        <v>21</v>
      </c>
      <c r="M226" s="164">
        <f>G226*(1+L226/100)</f>
        <v>0</v>
      </c>
      <c r="N226" s="164">
        <v>8.0000000000000007E-5</v>
      </c>
      <c r="O226" s="164">
        <f>ROUND(E226*N226,2)</f>
        <v>0</v>
      </c>
      <c r="P226" s="164">
        <v>0</v>
      </c>
      <c r="Q226" s="164">
        <f>ROUND(E226*P226,2)</f>
        <v>0</v>
      </c>
      <c r="R226" s="164" t="s">
        <v>686</v>
      </c>
      <c r="S226" s="164" t="s">
        <v>143</v>
      </c>
      <c r="T226" s="165" t="s">
        <v>143</v>
      </c>
      <c r="U226" s="144">
        <v>2.1</v>
      </c>
      <c r="V226" s="144">
        <f>ROUND(E226*U226,2)</f>
        <v>9.24</v>
      </c>
      <c r="W226" s="144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 t="s">
        <v>144</v>
      </c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</row>
    <row r="227" spans="1:60" outlineLevel="1" x14ac:dyDescent="0.2">
      <c r="A227" s="141"/>
      <c r="B227" s="142"/>
      <c r="C227" s="178" t="s">
        <v>687</v>
      </c>
      <c r="D227" s="150"/>
      <c r="E227" s="151">
        <v>2</v>
      </c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 t="s">
        <v>148</v>
      </c>
      <c r="AH227" s="138">
        <v>0</v>
      </c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</row>
    <row r="228" spans="1:60" outlineLevel="1" x14ac:dyDescent="0.2">
      <c r="A228" s="141"/>
      <c r="B228" s="142"/>
      <c r="C228" s="178" t="s">
        <v>688</v>
      </c>
      <c r="D228" s="150"/>
      <c r="E228" s="151">
        <v>2.4000000000000004</v>
      </c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 t="s">
        <v>148</v>
      </c>
      <c r="AH228" s="138">
        <v>0</v>
      </c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</row>
    <row r="229" spans="1:60" outlineLevel="1" x14ac:dyDescent="0.2">
      <c r="A229" s="159">
        <v>75</v>
      </c>
      <c r="B229" s="160" t="s">
        <v>689</v>
      </c>
      <c r="C229" s="177" t="s">
        <v>690</v>
      </c>
      <c r="D229" s="161" t="s">
        <v>260</v>
      </c>
      <c r="E229" s="162">
        <v>1</v>
      </c>
      <c r="F229" s="163"/>
      <c r="G229" s="164">
        <f>ROUND(E229*F229,2)</f>
        <v>0</v>
      </c>
      <c r="H229" s="163"/>
      <c r="I229" s="164">
        <f>ROUND(E229*H229,2)</f>
        <v>0</v>
      </c>
      <c r="J229" s="163"/>
      <c r="K229" s="164">
        <f>ROUND(E229*J229,2)</f>
        <v>0</v>
      </c>
      <c r="L229" s="164">
        <v>21</v>
      </c>
      <c r="M229" s="164">
        <f>G229*(1+L229/100)</f>
        <v>0</v>
      </c>
      <c r="N229" s="164">
        <v>0</v>
      </c>
      <c r="O229" s="164">
        <f>ROUND(E229*N229,2)</f>
        <v>0</v>
      </c>
      <c r="P229" s="164">
        <v>0</v>
      </c>
      <c r="Q229" s="164">
        <f>ROUND(E229*P229,2)</f>
        <v>0</v>
      </c>
      <c r="R229" s="164" t="s">
        <v>196</v>
      </c>
      <c r="S229" s="164" t="s">
        <v>143</v>
      </c>
      <c r="T229" s="165" t="s">
        <v>143</v>
      </c>
      <c r="U229" s="144">
        <v>0</v>
      </c>
      <c r="V229" s="144">
        <f>ROUND(E229*U229,2)</f>
        <v>0</v>
      </c>
      <c r="W229" s="144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 t="s">
        <v>691</v>
      </c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</row>
    <row r="230" spans="1:60" outlineLevel="1" x14ac:dyDescent="0.2">
      <c r="A230" s="141"/>
      <c r="B230" s="142"/>
      <c r="C230" s="178" t="s">
        <v>63</v>
      </c>
      <c r="D230" s="150"/>
      <c r="E230" s="151">
        <v>1</v>
      </c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 t="s">
        <v>148</v>
      </c>
      <c r="AH230" s="138">
        <v>0</v>
      </c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</row>
    <row r="231" spans="1:60" outlineLevel="1" x14ac:dyDescent="0.2">
      <c r="A231" s="159">
        <v>76</v>
      </c>
      <c r="B231" s="160" t="s">
        <v>692</v>
      </c>
      <c r="C231" s="177" t="s">
        <v>693</v>
      </c>
      <c r="D231" s="161" t="s">
        <v>260</v>
      </c>
      <c r="E231" s="162">
        <v>7</v>
      </c>
      <c r="F231" s="163"/>
      <c r="G231" s="164">
        <f>ROUND(E231*F231,2)</f>
        <v>0</v>
      </c>
      <c r="H231" s="163"/>
      <c r="I231" s="164">
        <f>ROUND(E231*H231,2)</f>
        <v>0</v>
      </c>
      <c r="J231" s="163"/>
      <c r="K231" s="164">
        <f>ROUND(E231*J231,2)</f>
        <v>0</v>
      </c>
      <c r="L231" s="164">
        <v>21</v>
      </c>
      <c r="M231" s="164">
        <f>G231*(1+L231/100)</f>
        <v>0</v>
      </c>
      <c r="N231" s="164">
        <v>2.4000000000000002E-3</v>
      </c>
      <c r="O231" s="164">
        <f>ROUND(E231*N231,2)</f>
        <v>0.02</v>
      </c>
      <c r="P231" s="164">
        <v>0</v>
      </c>
      <c r="Q231" s="164">
        <f>ROUND(E231*P231,2)</f>
        <v>0</v>
      </c>
      <c r="R231" s="164" t="s">
        <v>196</v>
      </c>
      <c r="S231" s="164" t="s">
        <v>143</v>
      </c>
      <c r="T231" s="165" t="s">
        <v>143</v>
      </c>
      <c r="U231" s="144">
        <v>0</v>
      </c>
      <c r="V231" s="144">
        <f>ROUND(E231*U231,2)</f>
        <v>0</v>
      </c>
      <c r="W231" s="144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 t="s">
        <v>197</v>
      </c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</row>
    <row r="232" spans="1:60" outlineLevel="1" x14ac:dyDescent="0.2">
      <c r="A232" s="141"/>
      <c r="B232" s="142"/>
      <c r="C232" s="178" t="s">
        <v>655</v>
      </c>
      <c r="D232" s="150"/>
      <c r="E232" s="151">
        <v>7</v>
      </c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 t="s">
        <v>148</v>
      </c>
      <c r="AH232" s="138">
        <v>0</v>
      </c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</row>
    <row r="233" spans="1:60" outlineLevel="1" x14ac:dyDescent="0.2">
      <c r="A233" s="166">
        <v>77</v>
      </c>
      <c r="B233" s="167" t="s">
        <v>481</v>
      </c>
      <c r="C233" s="179" t="s">
        <v>482</v>
      </c>
      <c r="D233" s="168" t="s">
        <v>260</v>
      </c>
      <c r="E233" s="169">
        <v>2</v>
      </c>
      <c r="F233" s="170"/>
      <c r="G233" s="171">
        <f>ROUND(E233*F233,2)</f>
        <v>0</v>
      </c>
      <c r="H233" s="170"/>
      <c r="I233" s="171">
        <f>ROUND(E233*H233,2)</f>
        <v>0</v>
      </c>
      <c r="J233" s="170"/>
      <c r="K233" s="171">
        <f>ROUND(E233*J233,2)</f>
        <v>0</v>
      </c>
      <c r="L233" s="171">
        <v>21</v>
      </c>
      <c r="M233" s="171">
        <f>G233*(1+L233/100)</f>
        <v>0</v>
      </c>
      <c r="N233" s="171">
        <v>2E-3</v>
      </c>
      <c r="O233" s="171">
        <f>ROUND(E233*N233,2)</f>
        <v>0</v>
      </c>
      <c r="P233" s="171">
        <v>0</v>
      </c>
      <c r="Q233" s="171">
        <f>ROUND(E233*P233,2)</f>
        <v>0</v>
      </c>
      <c r="R233" s="171" t="s">
        <v>196</v>
      </c>
      <c r="S233" s="171" t="s">
        <v>143</v>
      </c>
      <c r="T233" s="172" t="s">
        <v>143</v>
      </c>
      <c r="U233" s="144">
        <v>0</v>
      </c>
      <c r="V233" s="144">
        <f>ROUND(E233*U233,2)</f>
        <v>0</v>
      </c>
      <c r="W233" s="144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 t="s">
        <v>694</v>
      </c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</row>
    <row r="234" spans="1:60" outlineLevel="1" x14ac:dyDescent="0.2">
      <c r="A234" s="166">
        <v>78</v>
      </c>
      <c r="B234" s="167" t="s">
        <v>483</v>
      </c>
      <c r="C234" s="179" t="s">
        <v>484</v>
      </c>
      <c r="D234" s="168" t="s">
        <v>260</v>
      </c>
      <c r="E234" s="169">
        <v>8</v>
      </c>
      <c r="F234" s="170"/>
      <c r="G234" s="171">
        <f>ROUND(E234*F234,2)</f>
        <v>0</v>
      </c>
      <c r="H234" s="170"/>
      <c r="I234" s="171">
        <f>ROUND(E234*H234,2)</f>
        <v>0</v>
      </c>
      <c r="J234" s="170"/>
      <c r="K234" s="171">
        <f>ROUND(E234*J234,2)</f>
        <v>0</v>
      </c>
      <c r="L234" s="171">
        <v>21</v>
      </c>
      <c r="M234" s="171">
        <f>G234*(1+L234/100)</f>
        <v>0</v>
      </c>
      <c r="N234" s="171">
        <v>1.2000000000000001E-3</v>
      </c>
      <c r="O234" s="171">
        <f>ROUND(E234*N234,2)</f>
        <v>0.01</v>
      </c>
      <c r="P234" s="171">
        <v>0</v>
      </c>
      <c r="Q234" s="171">
        <f>ROUND(E234*P234,2)</f>
        <v>0</v>
      </c>
      <c r="R234" s="171" t="s">
        <v>196</v>
      </c>
      <c r="S234" s="171" t="s">
        <v>143</v>
      </c>
      <c r="T234" s="172" t="s">
        <v>143</v>
      </c>
      <c r="U234" s="144">
        <v>0</v>
      </c>
      <c r="V234" s="144">
        <f>ROUND(E234*U234,2)</f>
        <v>0</v>
      </c>
      <c r="W234" s="144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 t="s">
        <v>694</v>
      </c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</row>
    <row r="235" spans="1:60" outlineLevel="1" x14ac:dyDescent="0.2">
      <c r="A235" s="159">
        <v>79</v>
      </c>
      <c r="B235" s="160" t="s">
        <v>695</v>
      </c>
      <c r="C235" s="177" t="s">
        <v>696</v>
      </c>
      <c r="D235" s="161" t="s">
        <v>260</v>
      </c>
      <c r="E235" s="162">
        <v>6</v>
      </c>
      <c r="F235" s="163"/>
      <c r="G235" s="164">
        <f>ROUND(E235*F235,2)</f>
        <v>0</v>
      </c>
      <c r="H235" s="163"/>
      <c r="I235" s="164">
        <f>ROUND(E235*H235,2)</f>
        <v>0</v>
      </c>
      <c r="J235" s="163"/>
      <c r="K235" s="164">
        <f>ROUND(E235*J235,2)</f>
        <v>0</v>
      </c>
      <c r="L235" s="164">
        <v>21</v>
      </c>
      <c r="M235" s="164">
        <f>G235*(1+L235/100)</f>
        <v>0</v>
      </c>
      <c r="N235" s="164">
        <v>1E-3</v>
      </c>
      <c r="O235" s="164">
        <f>ROUND(E235*N235,2)</f>
        <v>0.01</v>
      </c>
      <c r="P235" s="164">
        <v>0</v>
      </c>
      <c r="Q235" s="164">
        <f>ROUND(E235*P235,2)</f>
        <v>0</v>
      </c>
      <c r="R235" s="164" t="s">
        <v>196</v>
      </c>
      <c r="S235" s="164" t="s">
        <v>143</v>
      </c>
      <c r="T235" s="165" t="s">
        <v>143</v>
      </c>
      <c r="U235" s="144">
        <v>0</v>
      </c>
      <c r="V235" s="144">
        <f>ROUND(E235*U235,2)</f>
        <v>0</v>
      </c>
      <c r="W235" s="144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 t="s">
        <v>197</v>
      </c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</row>
    <row r="236" spans="1:60" outlineLevel="1" x14ac:dyDescent="0.2">
      <c r="A236" s="141"/>
      <c r="B236" s="142"/>
      <c r="C236" s="178" t="s">
        <v>697</v>
      </c>
      <c r="D236" s="150"/>
      <c r="E236" s="151">
        <v>4</v>
      </c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 t="s">
        <v>148</v>
      </c>
      <c r="AH236" s="138">
        <v>0</v>
      </c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</row>
    <row r="237" spans="1:60" outlineLevel="1" x14ac:dyDescent="0.2">
      <c r="A237" s="141"/>
      <c r="B237" s="142"/>
      <c r="C237" s="178" t="s">
        <v>698</v>
      </c>
      <c r="D237" s="150"/>
      <c r="E237" s="151">
        <v>2</v>
      </c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 t="s">
        <v>148</v>
      </c>
      <c r="AH237" s="138">
        <v>0</v>
      </c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</row>
    <row r="238" spans="1:60" outlineLevel="1" x14ac:dyDescent="0.2">
      <c r="A238" s="159">
        <v>80</v>
      </c>
      <c r="B238" s="160" t="s">
        <v>699</v>
      </c>
      <c r="C238" s="177" t="s">
        <v>700</v>
      </c>
      <c r="D238" s="161" t="s">
        <v>260</v>
      </c>
      <c r="E238" s="162">
        <v>7</v>
      </c>
      <c r="F238" s="163"/>
      <c r="G238" s="164">
        <f>ROUND(E238*F238,2)</f>
        <v>0</v>
      </c>
      <c r="H238" s="163"/>
      <c r="I238" s="164">
        <f>ROUND(E238*H238,2)</f>
        <v>0</v>
      </c>
      <c r="J238" s="163"/>
      <c r="K238" s="164">
        <f>ROUND(E238*J238,2)</f>
        <v>0</v>
      </c>
      <c r="L238" s="164">
        <v>21</v>
      </c>
      <c r="M238" s="164">
        <f>G238*(1+L238/100)</f>
        <v>0</v>
      </c>
      <c r="N238" s="164">
        <v>1E-4</v>
      </c>
      <c r="O238" s="164">
        <f>ROUND(E238*N238,2)</f>
        <v>0</v>
      </c>
      <c r="P238" s="164">
        <v>0</v>
      </c>
      <c r="Q238" s="164">
        <f>ROUND(E238*P238,2)</f>
        <v>0</v>
      </c>
      <c r="R238" s="164" t="s">
        <v>196</v>
      </c>
      <c r="S238" s="164" t="s">
        <v>143</v>
      </c>
      <c r="T238" s="165" t="s">
        <v>143</v>
      </c>
      <c r="U238" s="144">
        <v>0</v>
      </c>
      <c r="V238" s="144">
        <f>ROUND(E238*U238,2)</f>
        <v>0</v>
      </c>
      <c r="W238" s="144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 t="s">
        <v>197</v>
      </c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</row>
    <row r="239" spans="1:60" outlineLevel="1" x14ac:dyDescent="0.2">
      <c r="A239" s="141"/>
      <c r="B239" s="142"/>
      <c r="C239" s="178" t="s">
        <v>655</v>
      </c>
      <c r="D239" s="150"/>
      <c r="E239" s="151">
        <v>7</v>
      </c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 t="s">
        <v>148</v>
      </c>
      <c r="AH239" s="138">
        <v>0</v>
      </c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</row>
    <row r="240" spans="1:60" outlineLevel="1" x14ac:dyDescent="0.2">
      <c r="A240" s="159">
        <v>81</v>
      </c>
      <c r="B240" s="160" t="s">
        <v>701</v>
      </c>
      <c r="C240" s="177" t="s">
        <v>702</v>
      </c>
      <c r="D240" s="161" t="s">
        <v>141</v>
      </c>
      <c r="E240" s="162">
        <v>4.4000000000000004</v>
      </c>
      <c r="F240" s="163"/>
      <c r="G240" s="164">
        <f>ROUND(E240*F240,2)</f>
        <v>0</v>
      </c>
      <c r="H240" s="163"/>
      <c r="I240" s="164">
        <f>ROUND(E240*H240,2)</f>
        <v>0</v>
      </c>
      <c r="J240" s="163"/>
      <c r="K240" s="164">
        <f>ROUND(E240*J240,2)</f>
        <v>0</v>
      </c>
      <c r="L240" s="164">
        <v>21</v>
      </c>
      <c r="M240" s="164">
        <f>G240*(1+L240/100)</f>
        <v>0</v>
      </c>
      <c r="N240" s="164">
        <v>0.01</v>
      </c>
      <c r="O240" s="164">
        <f>ROUND(E240*N240,2)</f>
        <v>0.04</v>
      </c>
      <c r="P240" s="164">
        <v>0</v>
      </c>
      <c r="Q240" s="164">
        <f>ROUND(E240*P240,2)</f>
        <v>0</v>
      </c>
      <c r="R240" s="164" t="s">
        <v>196</v>
      </c>
      <c r="S240" s="164" t="s">
        <v>143</v>
      </c>
      <c r="T240" s="165" t="s">
        <v>143</v>
      </c>
      <c r="U240" s="144">
        <v>0</v>
      </c>
      <c r="V240" s="144">
        <f>ROUND(E240*U240,2)</f>
        <v>0</v>
      </c>
      <c r="W240" s="144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 t="s">
        <v>197</v>
      </c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  <c r="BE240" s="138"/>
      <c r="BF240" s="138"/>
      <c r="BG240" s="138"/>
      <c r="BH240" s="138"/>
    </row>
    <row r="241" spans="1:60" outlineLevel="1" x14ac:dyDescent="0.2">
      <c r="A241" s="141">
        <v>82</v>
      </c>
      <c r="B241" s="142" t="s">
        <v>357</v>
      </c>
      <c r="C241" s="180" t="s">
        <v>358</v>
      </c>
      <c r="D241" s="143" t="s">
        <v>0</v>
      </c>
      <c r="E241" s="174"/>
      <c r="F241" s="149"/>
      <c r="G241" s="144">
        <f>ROUND(E241*F241,2)</f>
        <v>0</v>
      </c>
      <c r="H241" s="149"/>
      <c r="I241" s="144">
        <f>ROUND(E241*H241,2)</f>
        <v>0</v>
      </c>
      <c r="J241" s="149"/>
      <c r="K241" s="144">
        <f>ROUND(E241*J241,2)</f>
        <v>0</v>
      </c>
      <c r="L241" s="144">
        <v>21</v>
      </c>
      <c r="M241" s="144">
        <f>G241*(1+L241/100)</f>
        <v>0</v>
      </c>
      <c r="N241" s="144">
        <v>0</v>
      </c>
      <c r="O241" s="144">
        <f>ROUND(E241*N241,2)</f>
        <v>0</v>
      </c>
      <c r="P241" s="144">
        <v>0</v>
      </c>
      <c r="Q241" s="144">
        <f>ROUND(E241*P241,2)</f>
        <v>0</v>
      </c>
      <c r="R241" s="144" t="s">
        <v>261</v>
      </c>
      <c r="S241" s="144" t="s">
        <v>143</v>
      </c>
      <c r="T241" s="144" t="s">
        <v>143</v>
      </c>
      <c r="U241" s="144">
        <v>0</v>
      </c>
      <c r="V241" s="144">
        <f>ROUND(E241*U241,2)</f>
        <v>0</v>
      </c>
      <c r="W241" s="144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 t="s">
        <v>256</v>
      </c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</row>
    <row r="242" spans="1:60" outlineLevel="1" x14ac:dyDescent="0.2">
      <c r="A242" s="141"/>
      <c r="B242" s="142"/>
      <c r="C242" s="260" t="s">
        <v>326</v>
      </c>
      <c r="D242" s="261"/>
      <c r="E242" s="261"/>
      <c r="F242" s="261"/>
      <c r="G242" s="261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 t="s">
        <v>146</v>
      </c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</row>
    <row r="243" spans="1:60" x14ac:dyDescent="0.2">
      <c r="A243" s="153" t="s">
        <v>137</v>
      </c>
      <c r="B243" s="154" t="s">
        <v>96</v>
      </c>
      <c r="C243" s="176" t="s">
        <v>97</v>
      </c>
      <c r="D243" s="155"/>
      <c r="E243" s="156"/>
      <c r="F243" s="157"/>
      <c r="G243" s="157">
        <f>SUMIF(AG244:AG256,"&lt;&gt;NOR",G244:G256)</f>
        <v>0</v>
      </c>
      <c r="H243" s="157"/>
      <c r="I243" s="157">
        <f>SUM(I244:I256)</f>
        <v>0</v>
      </c>
      <c r="J243" s="157"/>
      <c r="K243" s="157">
        <f>SUM(K244:K256)</f>
        <v>0</v>
      </c>
      <c r="L243" s="157"/>
      <c r="M243" s="157">
        <f>SUM(M244:M256)</f>
        <v>0</v>
      </c>
      <c r="N243" s="157"/>
      <c r="O243" s="157">
        <f>SUM(O244:O256)</f>
        <v>0.09</v>
      </c>
      <c r="P243" s="157"/>
      <c r="Q243" s="157">
        <f>SUM(Q244:Q256)</f>
        <v>0.13</v>
      </c>
      <c r="R243" s="157"/>
      <c r="S243" s="157"/>
      <c r="T243" s="158"/>
      <c r="U243" s="152"/>
      <c r="V243" s="152">
        <f>SUM(V244:V256)</f>
        <v>3.04</v>
      </c>
      <c r="W243" s="152"/>
      <c r="AG243" t="s">
        <v>138</v>
      </c>
    </row>
    <row r="244" spans="1:60" outlineLevel="1" x14ac:dyDescent="0.2">
      <c r="A244" s="159">
        <v>83</v>
      </c>
      <c r="B244" s="160" t="s">
        <v>703</v>
      </c>
      <c r="C244" s="177" t="s">
        <v>704</v>
      </c>
      <c r="D244" s="161" t="s">
        <v>141</v>
      </c>
      <c r="E244" s="162">
        <v>5.4</v>
      </c>
      <c r="F244" s="163"/>
      <c r="G244" s="164">
        <f>ROUND(E244*F244,2)</f>
        <v>0</v>
      </c>
      <c r="H244" s="163"/>
      <c r="I244" s="164">
        <f>ROUND(E244*H244,2)</f>
        <v>0</v>
      </c>
      <c r="J244" s="163"/>
      <c r="K244" s="164">
        <f>ROUND(E244*J244,2)</f>
        <v>0</v>
      </c>
      <c r="L244" s="164">
        <v>21</v>
      </c>
      <c r="M244" s="164">
        <f>G244*(1+L244/100)</f>
        <v>0</v>
      </c>
      <c r="N244" s="164">
        <v>1.6320000000000001E-2</v>
      </c>
      <c r="O244" s="164">
        <f>ROUND(E244*N244,2)</f>
        <v>0.09</v>
      </c>
      <c r="P244" s="164">
        <v>0</v>
      </c>
      <c r="Q244" s="164">
        <f>ROUND(E244*P244,2)</f>
        <v>0</v>
      </c>
      <c r="R244" s="164" t="s">
        <v>705</v>
      </c>
      <c r="S244" s="164" t="s">
        <v>143</v>
      </c>
      <c r="T244" s="165" t="s">
        <v>143</v>
      </c>
      <c r="U244" s="144">
        <v>0.42900000000000005</v>
      </c>
      <c r="V244" s="144">
        <f>ROUND(E244*U244,2)</f>
        <v>2.3199999999999998</v>
      </c>
      <c r="W244" s="144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 t="s">
        <v>144</v>
      </c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</row>
    <row r="245" spans="1:60" outlineLevel="1" x14ac:dyDescent="0.2">
      <c r="A245" s="141"/>
      <c r="B245" s="142"/>
      <c r="C245" s="178" t="s">
        <v>706</v>
      </c>
      <c r="D245" s="150"/>
      <c r="E245" s="151">
        <v>1.35</v>
      </c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 t="s">
        <v>148</v>
      </c>
      <c r="AH245" s="138">
        <v>0</v>
      </c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</row>
    <row r="246" spans="1:60" outlineLevel="1" x14ac:dyDescent="0.2">
      <c r="A246" s="141"/>
      <c r="B246" s="142"/>
      <c r="C246" s="178" t="s">
        <v>707</v>
      </c>
      <c r="D246" s="150"/>
      <c r="E246" s="151">
        <v>1.35</v>
      </c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 t="s">
        <v>148</v>
      </c>
      <c r="AH246" s="138">
        <v>0</v>
      </c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</row>
    <row r="247" spans="1:60" outlineLevel="1" x14ac:dyDescent="0.2">
      <c r="A247" s="141"/>
      <c r="B247" s="142"/>
      <c r="C247" s="178" t="s">
        <v>708</v>
      </c>
      <c r="D247" s="150"/>
      <c r="E247" s="151">
        <v>1.35</v>
      </c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 t="s">
        <v>148</v>
      </c>
      <c r="AH247" s="138">
        <v>0</v>
      </c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</row>
    <row r="248" spans="1:60" outlineLevel="1" x14ac:dyDescent="0.2">
      <c r="A248" s="141"/>
      <c r="B248" s="142"/>
      <c r="C248" s="178" t="s">
        <v>709</v>
      </c>
      <c r="D248" s="150"/>
      <c r="E248" s="151">
        <v>1.35</v>
      </c>
      <c r="F248" s="144"/>
      <c r="G248" s="144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 t="s">
        <v>148</v>
      </c>
      <c r="AH248" s="138">
        <v>0</v>
      </c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38"/>
      <c r="BB248" s="138"/>
      <c r="BC248" s="138"/>
      <c r="BD248" s="138"/>
      <c r="BE248" s="138"/>
      <c r="BF248" s="138"/>
      <c r="BG248" s="138"/>
      <c r="BH248" s="138"/>
    </row>
    <row r="249" spans="1:60" outlineLevel="1" x14ac:dyDescent="0.2">
      <c r="A249" s="159">
        <v>84</v>
      </c>
      <c r="B249" s="160" t="s">
        <v>710</v>
      </c>
      <c r="C249" s="177" t="s">
        <v>711</v>
      </c>
      <c r="D249" s="161" t="s">
        <v>141</v>
      </c>
      <c r="E249" s="162">
        <v>5.4</v>
      </c>
      <c r="F249" s="163"/>
      <c r="G249" s="164">
        <f>ROUND(E249*F249,2)</f>
        <v>0</v>
      </c>
      <c r="H249" s="163"/>
      <c r="I249" s="164">
        <f>ROUND(E249*H249,2)</f>
        <v>0</v>
      </c>
      <c r="J249" s="163"/>
      <c r="K249" s="164">
        <f>ROUND(E249*J249,2)</f>
        <v>0</v>
      </c>
      <c r="L249" s="164">
        <v>21</v>
      </c>
      <c r="M249" s="164">
        <f>G249*(1+L249/100)</f>
        <v>0</v>
      </c>
      <c r="N249" s="164">
        <v>0</v>
      </c>
      <c r="O249" s="164">
        <f>ROUND(E249*N249,2)</f>
        <v>0</v>
      </c>
      <c r="P249" s="164">
        <v>2.3800000000000002E-2</v>
      </c>
      <c r="Q249" s="164">
        <f>ROUND(E249*P249,2)</f>
        <v>0.13</v>
      </c>
      <c r="R249" s="164" t="s">
        <v>705</v>
      </c>
      <c r="S249" s="164" t="s">
        <v>143</v>
      </c>
      <c r="T249" s="165" t="s">
        <v>143</v>
      </c>
      <c r="U249" s="144">
        <v>8.2000000000000003E-2</v>
      </c>
      <c r="V249" s="144">
        <f>ROUND(E249*U249,2)</f>
        <v>0.44</v>
      </c>
      <c r="W249" s="144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 t="s">
        <v>144</v>
      </c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  <c r="BA249" s="138"/>
      <c r="BB249" s="138"/>
      <c r="BC249" s="138"/>
      <c r="BD249" s="138"/>
      <c r="BE249" s="138"/>
      <c r="BF249" s="138"/>
      <c r="BG249" s="138"/>
      <c r="BH249" s="138"/>
    </row>
    <row r="250" spans="1:60" outlineLevel="1" x14ac:dyDescent="0.2">
      <c r="A250" s="141"/>
      <c r="B250" s="142"/>
      <c r="C250" s="178" t="s">
        <v>706</v>
      </c>
      <c r="D250" s="150"/>
      <c r="E250" s="151">
        <v>1.35</v>
      </c>
      <c r="F250" s="144"/>
      <c r="G250" s="144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 t="s">
        <v>148</v>
      </c>
      <c r="AH250" s="138">
        <v>0</v>
      </c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</row>
    <row r="251" spans="1:60" outlineLevel="1" x14ac:dyDescent="0.2">
      <c r="A251" s="141"/>
      <c r="B251" s="142"/>
      <c r="C251" s="178" t="s">
        <v>707</v>
      </c>
      <c r="D251" s="150"/>
      <c r="E251" s="151">
        <v>1.35</v>
      </c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38"/>
      <c r="Y251" s="138"/>
      <c r="Z251" s="138"/>
      <c r="AA251" s="138"/>
      <c r="AB251" s="138"/>
      <c r="AC251" s="138"/>
      <c r="AD251" s="138"/>
      <c r="AE251" s="138"/>
      <c r="AF251" s="138"/>
      <c r="AG251" s="138" t="s">
        <v>148</v>
      </c>
      <c r="AH251" s="138">
        <v>0</v>
      </c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  <c r="BA251" s="138"/>
      <c r="BB251" s="138"/>
      <c r="BC251" s="138"/>
      <c r="BD251" s="138"/>
      <c r="BE251" s="138"/>
      <c r="BF251" s="138"/>
      <c r="BG251" s="138"/>
      <c r="BH251" s="138"/>
    </row>
    <row r="252" spans="1:60" outlineLevel="1" x14ac:dyDescent="0.2">
      <c r="A252" s="141"/>
      <c r="B252" s="142"/>
      <c r="C252" s="178" t="s">
        <v>708</v>
      </c>
      <c r="D252" s="150"/>
      <c r="E252" s="151">
        <v>1.35</v>
      </c>
      <c r="F252" s="144"/>
      <c r="G252" s="144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 t="s">
        <v>148</v>
      </c>
      <c r="AH252" s="138">
        <v>0</v>
      </c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</row>
    <row r="253" spans="1:60" outlineLevel="1" x14ac:dyDescent="0.2">
      <c r="A253" s="141"/>
      <c r="B253" s="142"/>
      <c r="C253" s="178" t="s">
        <v>709</v>
      </c>
      <c r="D253" s="150"/>
      <c r="E253" s="151">
        <v>1.35</v>
      </c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 t="s">
        <v>148</v>
      </c>
      <c r="AH253" s="138">
        <v>0</v>
      </c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</row>
    <row r="254" spans="1:60" outlineLevel="1" x14ac:dyDescent="0.2">
      <c r="A254" s="159">
        <v>85</v>
      </c>
      <c r="B254" s="160" t="s">
        <v>712</v>
      </c>
      <c r="C254" s="177" t="s">
        <v>713</v>
      </c>
      <c r="D254" s="161" t="s">
        <v>141</v>
      </c>
      <c r="E254" s="162">
        <v>5.4</v>
      </c>
      <c r="F254" s="163"/>
      <c r="G254" s="164">
        <f>ROUND(E254*F254,2)</f>
        <v>0</v>
      </c>
      <c r="H254" s="163"/>
      <c r="I254" s="164">
        <f>ROUND(E254*H254,2)</f>
        <v>0</v>
      </c>
      <c r="J254" s="163"/>
      <c r="K254" s="164">
        <f>ROUND(E254*J254,2)</f>
        <v>0</v>
      </c>
      <c r="L254" s="164">
        <v>21</v>
      </c>
      <c r="M254" s="164">
        <f>G254*(1+L254/100)</f>
        <v>0</v>
      </c>
      <c r="N254" s="164">
        <v>0</v>
      </c>
      <c r="O254" s="164">
        <f>ROUND(E254*N254,2)</f>
        <v>0</v>
      </c>
      <c r="P254" s="164">
        <v>0</v>
      </c>
      <c r="Q254" s="164">
        <f>ROUND(E254*P254,2)</f>
        <v>0</v>
      </c>
      <c r="R254" s="164" t="s">
        <v>705</v>
      </c>
      <c r="S254" s="164" t="s">
        <v>143</v>
      </c>
      <c r="T254" s="165" t="s">
        <v>143</v>
      </c>
      <c r="U254" s="144">
        <v>5.2000000000000005E-2</v>
      </c>
      <c r="V254" s="144">
        <f>ROUND(E254*U254,2)</f>
        <v>0.28000000000000003</v>
      </c>
      <c r="W254" s="144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 t="s">
        <v>144</v>
      </c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</row>
    <row r="255" spans="1:60" outlineLevel="1" x14ac:dyDescent="0.2">
      <c r="A255" s="141"/>
      <c r="B255" s="142"/>
      <c r="C255" s="251" t="s">
        <v>714</v>
      </c>
      <c r="D255" s="252"/>
      <c r="E255" s="252"/>
      <c r="F255" s="252"/>
      <c r="G255" s="252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 t="s">
        <v>146</v>
      </c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</row>
    <row r="256" spans="1:60" outlineLevel="1" x14ac:dyDescent="0.2">
      <c r="A256" s="141">
        <v>86</v>
      </c>
      <c r="B256" s="142" t="s">
        <v>715</v>
      </c>
      <c r="C256" s="180" t="s">
        <v>716</v>
      </c>
      <c r="D256" s="143" t="s">
        <v>0</v>
      </c>
      <c r="E256" s="174"/>
      <c r="F256" s="149"/>
      <c r="G256" s="144">
        <f>ROUND(E256*F256,2)</f>
        <v>0</v>
      </c>
      <c r="H256" s="149"/>
      <c r="I256" s="144">
        <f>ROUND(E256*H256,2)</f>
        <v>0</v>
      </c>
      <c r="J256" s="149"/>
      <c r="K256" s="144">
        <f>ROUND(E256*J256,2)</f>
        <v>0</v>
      </c>
      <c r="L256" s="144">
        <v>21</v>
      </c>
      <c r="M256" s="144">
        <f>G256*(1+L256/100)</f>
        <v>0</v>
      </c>
      <c r="N256" s="144">
        <v>0</v>
      </c>
      <c r="O256" s="144">
        <f>ROUND(E256*N256,2)</f>
        <v>0</v>
      </c>
      <c r="P256" s="144">
        <v>0</v>
      </c>
      <c r="Q256" s="144">
        <f>ROUND(E256*P256,2)</f>
        <v>0</v>
      </c>
      <c r="R256" s="144" t="s">
        <v>705</v>
      </c>
      <c r="S256" s="144" t="s">
        <v>143</v>
      </c>
      <c r="T256" s="144" t="s">
        <v>143</v>
      </c>
      <c r="U256" s="144">
        <v>0</v>
      </c>
      <c r="V256" s="144">
        <f>ROUND(E256*U256,2)</f>
        <v>0</v>
      </c>
      <c r="W256" s="144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 t="s">
        <v>256</v>
      </c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</row>
    <row r="257" spans="1:60" x14ac:dyDescent="0.2">
      <c r="A257" s="153" t="s">
        <v>137</v>
      </c>
      <c r="B257" s="154" t="s">
        <v>98</v>
      </c>
      <c r="C257" s="176" t="s">
        <v>99</v>
      </c>
      <c r="D257" s="155"/>
      <c r="E257" s="156"/>
      <c r="F257" s="157"/>
      <c r="G257" s="157">
        <f>SUMIF(AG258:AG275,"&lt;&gt;NOR",G258:G275)</f>
        <v>0</v>
      </c>
      <c r="H257" s="157"/>
      <c r="I257" s="157">
        <f>SUM(I258:I275)</f>
        <v>0</v>
      </c>
      <c r="J257" s="157"/>
      <c r="K257" s="157">
        <f>SUM(K258:K275)</f>
        <v>0</v>
      </c>
      <c r="L257" s="157"/>
      <c r="M257" s="157">
        <f>SUM(M258:M275)</f>
        <v>0</v>
      </c>
      <c r="N257" s="157"/>
      <c r="O257" s="157">
        <f>SUM(O258:O275)</f>
        <v>0.12</v>
      </c>
      <c r="P257" s="157"/>
      <c r="Q257" s="157">
        <f>SUM(Q258:Q275)</f>
        <v>0</v>
      </c>
      <c r="R257" s="157"/>
      <c r="S257" s="157"/>
      <c r="T257" s="158"/>
      <c r="U257" s="152"/>
      <c r="V257" s="152">
        <f>SUM(V258:V275)</f>
        <v>26.4</v>
      </c>
      <c r="W257" s="152"/>
      <c r="AG257" t="s">
        <v>138</v>
      </c>
    </row>
    <row r="258" spans="1:60" ht="22.5" outlineLevel="1" x14ac:dyDescent="0.2">
      <c r="A258" s="159">
        <v>87</v>
      </c>
      <c r="B258" s="160" t="s">
        <v>717</v>
      </c>
      <c r="C258" s="177" t="s">
        <v>718</v>
      </c>
      <c r="D258" s="161" t="s">
        <v>141</v>
      </c>
      <c r="E258" s="162">
        <v>32</v>
      </c>
      <c r="F258" s="163"/>
      <c r="G258" s="164">
        <f>ROUND(E258*F258,2)</f>
        <v>0</v>
      </c>
      <c r="H258" s="163"/>
      <c r="I258" s="164">
        <f>ROUND(E258*H258,2)</f>
        <v>0</v>
      </c>
      <c r="J258" s="163"/>
      <c r="K258" s="164">
        <f>ROUND(E258*J258,2)</f>
        <v>0</v>
      </c>
      <c r="L258" s="164">
        <v>21</v>
      </c>
      <c r="M258" s="164">
        <f>G258*(1+L258/100)</f>
        <v>0</v>
      </c>
      <c r="N258" s="164">
        <v>2.0000000000000001E-4</v>
      </c>
      <c r="O258" s="164">
        <f>ROUND(E258*N258,2)</f>
        <v>0.01</v>
      </c>
      <c r="P258" s="164">
        <v>0</v>
      </c>
      <c r="Q258" s="164">
        <f>ROUND(E258*P258,2)</f>
        <v>0</v>
      </c>
      <c r="R258" s="164" t="s">
        <v>719</v>
      </c>
      <c r="S258" s="164" t="s">
        <v>143</v>
      </c>
      <c r="T258" s="165" t="s">
        <v>143</v>
      </c>
      <c r="U258" s="144">
        <v>0.44600000000000001</v>
      </c>
      <c r="V258" s="144">
        <f>ROUND(E258*U258,2)</f>
        <v>14.27</v>
      </c>
      <c r="W258" s="144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 t="s">
        <v>144</v>
      </c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</row>
    <row r="259" spans="1:60" outlineLevel="1" x14ac:dyDescent="0.2">
      <c r="A259" s="141"/>
      <c r="B259" s="142"/>
      <c r="C259" s="251" t="s">
        <v>720</v>
      </c>
      <c r="D259" s="252"/>
      <c r="E259" s="252"/>
      <c r="F259" s="252"/>
      <c r="G259" s="252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 t="s">
        <v>146</v>
      </c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</row>
    <row r="260" spans="1:60" outlineLevel="1" x14ac:dyDescent="0.2">
      <c r="A260" s="141"/>
      <c r="B260" s="142"/>
      <c r="C260" s="178" t="s">
        <v>721</v>
      </c>
      <c r="D260" s="150"/>
      <c r="E260" s="151">
        <v>18.5</v>
      </c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 t="s">
        <v>148</v>
      </c>
      <c r="AH260" s="138">
        <v>0</v>
      </c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</row>
    <row r="261" spans="1:60" outlineLevel="1" x14ac:dyDescent="0.2">
      <c r="A261" s="141"/>
      <c r="B261" s="142"/>
      <c r="C261" s="178" t="s">
        <v>722</v>
      </c>
      <c r="D261" s="150"/>
      <c r="E261" s="151">
        <v>13.5</v>
      </c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 t="s">
        <v>148</v>
      </c>
      <c r="AH261" s="138">
        <v>0</v>
      </c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</row>
    <row r="262" spans="1:60" ht="22.5" outlineLevel="1" x14ac:dyDescent="0.2">
      <c r="A262" s="159">
        <v>88</v>
      </c>
      <c r="B262" s="160" t="s">
        <v>723</v>
      </c>
      <c r="C262" s="177" t="s">
        <v>724</v>
      </c>
      <c r="D262" s="161" t="s">
        <v>260</v>
      </c>
      <c r="E262" s="162">
        <v>4</v>
      </c>
      <c r="F262" s="163"/>
      <c r="G262" s="164">
        <f>ROUND(E262*F262,2)</f>
        <v>0</v>
      </c>
      <c r="H262" s="163"/>
      <c r="I262" s="164">
        <f>ROUND(E262*H262,2)</f>
        <v>0</v>
      </c>
      <c r="J262" s="163"/>
      <c r="K262" s="164">
        <f>ROUND(E262*J262,2)</f>
        <v>0</v>
      </c>
      <c r="L262" s="164">
        <v>21</v>
      </c>
      <c r="M262" s="164">
        <f>G262*(1+L262/100)</f>
        <v>0</v>
      </c>
      <c r="N262" s="164">
        <v>0</v>
      </c>
      <c r="O262" s="164">
        <f>ROUND(E262*N262,2)</f>
        <v>0</v>
      </c>
      <c r="P262" s="164">
        <v>0</v>
      </c>
      <c r="Q262" s="164">
        <f>ROUND(E262*P262,2)</f>
        <v>0</v>
      </c>
      <c r="R262" s="164" t="s">
        <v>719</v>
      </c>
      <c r="S262" s="164" t="s">
        <v>143</v>
      </c>
      <c r="T262" s="165" t="s">
        <v>143</v>
      </c>
      <c r="U262" s="144">
        <v>1.4500000000000002</v>
      </c>
      <c r="V262" s="144">
        <f>ROUND(E262*U262,2)</f>
        <v>5.8</v>
      </c>
      <c r="W262" s="144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 t="s">
        <v>144</v>
      </c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  <c r="BA262" s="138"/>
      <c r="BB262" s="138"/>
      <c r="BC262" s="138"/>
      <c r="BD262" s="138"/>
      <c r="BE262" s="138"/>
      <c r="BF262" s="138"/>
      <c r="BG262" s="138"/>
      <c r="BH262" s="138"/>
    </row>
    <row r="263" spans="1:60" outlineLevel="1" x14ac:dyDescent="0.2">
      <c r="A263" s="141"/>
      <c r="B263" s="142"/>
      <c r="C263" s="178" t="s">
        <v>67</v>
      </c>
      <c r="D263" s="150"/>
      <c r="E263" s="151">
        <v>4</v>
      </c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 t="s">
        <v>148</v>
      </c>
      <c r="AH263" s="138">
        <v>0</v>
      </c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  <c r="BA263" s="138"/>
      <c r="BB263" s="138"/>
      <c r="BC263" s="138"/>
      <c r="BD263" s="138"/>
      <c r="BE263" s="138"/>
      <c r="BF263" s="138"/>
      <c r="BG263" s="138"/>
      <c r="BH263" s="138"/>
    </row>
    <row r="264" spans="1:60" ht="22.5" outlineLevel="1" x14ac:dyDescent="0.2">
      <c r="A264" s="166">
        <v>89</v>
      </c>
      <c r="B264" s="167" t="s">
        <v>725</v>
      </c>
      <c r="C264" s="179" t="s">
        <v>726</v>
      </c>
      <c r="D264" s="168" t="s">
        <v>260</v>
      </c>
      <c r="E264" s="169">
        <v>1</v>
      </c>
      <c r="F264" s="170"/>
      <c r="G264" s="171">
        <f>ROUND(E264*F264,2)</f>
        <v>0</v>
      </c>
      <c r="H264" s="170"/>
      <c r="I264" s="171">
        <f>ROUND(E264*H264,2)</f>
        <v>0</v>
      </c>
      <c r="J264" s="170"/>
      <c r="K264" s="171">
        <f>ROUND(E264*J264,2)</f>
        <v>0</v>
      </c>
      <c r="L264" s="171">
        <v>21</v>
      </c>
      <c r="M264" s="171">
        <f>G264*(1+L264/100)</f>
        <v>0</v>
      </c>
      <c r="N264" s="171">
        <v>0</v>
      </c>
      <c r="O264" s="171">
        <f>ROUND(E264*N264,2)</f>
        <v>0</v>
      </c>
      <c r="P264" s="171">
        <v>0</v>
      </c>
      <c r="Q264" s="171">
        <f>ROUND(E264*P264,2)</f>
        <v>0</v>
      </c>
      <c r="R264" s="171" t="s">
        <v>719</v>
      </c>
      <c r="S264" s="171" t="s">
        <v>143</v>
      </c>
      <c r="T264" s="172" t="s">
        <v>143</v>
      </c>
      <c r="U264" s="144">
        <v>2.4500000000000002</v>
      </c>
      <c r="V264" s="144">
        <f>ROUND(E264*U264,2)</f>
        <v>2.4500000000000002</v>
      </c>
      <c r="W264" s="144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 t="s">
        <v>144</v>
      </c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  <c r="BA264" s="138"/>
      <c r="BB264" s="138"/>
      <c r="BC264" s="138"/>
      <c r="BD264" s="138"/>
      <c r="BE264" s="138"/>
      <c r="BF264" s="138"/>
      <c r="BG264" s="138"/>
      <c r="BH264" s="138"/>
    </row>
    <row r="265" spans="1:60" outlineLevel="1" x14ac:dyDescent="0.2">
      <c r="A265" s="159">
        <v>90</v>
      </c>
      <c r="B265" s="160" t="s">
        <v>727</v>
      </c>
      <c r="C265" s="177" t="s">
        <v>728</v>
      </c>
      <c r="D265" s="161" t="s">
        <v>260</v>
      </c>
      <c r="E265" s="162">
        <v>5</v>
      </c>
      <c r="F265" s="163"/>
      <c r="G265" s="164">
        <f>ROUND(E265*F265,2)</f>
        <v>0</v>
      </c>
      <c r="H265" s="163"/>
      <c r="I265" s="164">
        <f>ROUND(E265*H265,2)</f>
        <v>0</v>
      </c>
      <c r="J265" s="163"/>
      <c r="K265" s="164">
        <f>ROUND(E265*J265,2)</f>
        <v>0</v>
      </c>
      <c r="L265" s="164">
        <v>21</v>
      </c>
      <c r="M265" s="164">
        <f>G265*(1+L265/100)</f>
        <v>0</v>
      </c>
      <c r="N265" s="164">
        <v>0</v>
      </c>
      <c r="O265" s="164">
        <f>ROUND(E265*N265,2)</f>
        <v>0</v>
      </c>
      <c r="P265" s="164">
        <v>0</v>
      </c>
      <c r="Q265" s="164">
        <f>ROUND(E265*P265,2)</f>
        <v>0</v>
      </c>
      <c r="R265" s="164" t="s">
        <v>719</v>
      </c>
      <c r="S265" s="164" t="s">
        <v>143</v>
      </c>
      <c r="T265" s="165" t="s">
        <v>143</v>
      </c>
      <c r="U265" s="144">
        <v>0.77500000000000002</v>
      </c>
      <c r="V265" s="144">
        <f>ROUND(E265*U265,2)</f>
        <v>3.88</v>
      </c>
      <c r="W265" s="144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 t="s">
        <v>144</v>
      </c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  <c r="BA265" s="138"/>
      <c r="BB265" s="138"/>
      <c r="BC265" s="138"/>
      <c r="BD265" s="138"/>
      <c r="BE265" s="138"/>
      <c r="BF265" s="138"/>
      <c r="BG265" s="138"/>
      <c r="BH265" s="138"/>
    </row>
    <row r="266" spans="1:60" outlineLevel="1" x14ac:dyDescent="0.2">
      <c r="A266" s="141"/>
      <c r="B266" s="142"/>
      <c r="C266" s="178" t="s">
        <v>69</v>
      </c>
      <c r="D266" s="150"/>
      <c r="E266" s="151">
        <v>5</v>
      </c>
      <c r="F266" s="144"/>
      <c r="G266" s="144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 t="s">
        <v>148</v>
      </c>
      <c r="AH266" s="138">
        <v>0</v>
      </c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8"/>
      <c r="BE266" s="138"/>
      <c r="BF266" s="138"/>
      <c r="BG266" s="138"/>
      <c r="BH266" s="138"/>
    </row>
    <row r="267" spans="1:60" ht="22.5" outlineLevel="1" x14ac:dyDescent="0.2">
      <c r="A267" s="159">
        <v>91</v>
      </c>
      <c r="B267" s="160" t="s">
        <v>729</v>
      </c>
      <c r="C267" s="177" t="s">
        <v>730</v>
      </c>
      <c r="D267" s="161" t="s">
        <v>229</v>
      </c>
      <c r="E267" s="162">
        <v>16</v>
      </c>
      <c r="F267" s="163"/>
      <c r="G267" s="164">
        <f>ROUND(E267*F267,2)</f>
        <v>0</v>
      </c>
      <c r="H267" s="163"/>
      <c r="I267" s="164">
        <f>ROUND(E267*H267,2)</f>
        <v>0</v>
      </c>
      <c r="J267" s="163"/>
      <c r="K267" s="164">
        <f>ROUND(E267*J267,2)</f>
        <v>0</v>
      </c>
      <c r="L267" s="164">
        <v>21</v>
      </c>
      <c r="M267" s="164">
        <f>G267*(1+L267/100)</f>
        <v>0</v>
      </c>
      <c r="N267" s="164">
        <v>0</v>
      </c>
      <c r="O267" s="164">
        <f>ROUND(E267*N267,2)</f>
        <v>0</v>
      </c>
      <c r="P267" s="164">
        <v>0</v>
      </c>
      <c r="Q267" s="164">
        <f>ROUND(E267*P267,2)</f>
        <v>0</v>
      </c>
      <c r="R267" s="164"/>
      <c r="S267" s="164" t="s">
        <v>515</v>
      </c>
      <c r="T267" s="165" t="s">
        <v>508</v>
      </c>
      <c r="U267" s="144">
        <v>0</v>
      </c>
      <c r="V267" s="144">
        <f>ROUND(E267*U267,2)</f>
        <v>0</v>
      </c>
      <c r="W267" s="144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 t="s">
        <v>144</v>
      </c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  <c r="BA267" s="138"/>
      <c r="BB267" s="138"/>
      <c r="BC267" s="138"/>
      <c r="BD267" s="138"/>
      <c r="BE267" s="138"/>
      <c r="BF267" s="138"/>
      <c r="BG267" s="138"/>
      <c r="BH267" s="138"/>
    </row>
    <row r="268" spans="1:60" outlineLevel="1" x14ac:dyDescent="0.2">
      <c r="A268" s="141"/>
      <c r="B268" s="142"/>
      <c r="C268" s="178" t="s">
        <v>731</v>
      </c>
      <c r="D268" s="150"/>
      <c r="E268" s="151">
        <v>9.25</v>
      </c>
      <c r="F268" s="144"/>
      <c r="G268" s="144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 t="s">
        <v>148</v>
      </c>
      <c r="AH268" s="138">
        <v>0</v>
      </c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  <c r="BA268" s="138"/>
      <c r="BB268" s="138"/>
      <c r="BC268" s="138"/>
      <c r="BD268" s="138"/>
      <c r="BE268" s="138"/>
      <c r="BF268" s="138"/>
      <c r="BG268" s="138"/>
      <c r="BH268" s="138"/>
    </row>
    <row r="269" spans="1:60" outlineLevel="1" x14ac:dyDescent="0.2">
      <c r="A269" s="141"/>
      <c r="B269" s="142"/>
      <c r="C269" s="178" t="s">
        <v>732</v>
      </c>
      <c r="D269" s="150"/>
      <c r="E269" s="151">
        <v>6.75</v>
      </c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 t="s">
        <v>148</v>
      </c>
      <c r="AH269" s="138">
        <v>0</v>
      </c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  <c r="BA269" s="138"/>
      <c r="BB269" s="138"/>
      <c r="BC269" s="138"/>
      <c r="BD269" s="138"/>
      <c r="BE269" s="138"/>
      <c r="BF269" s="138"/>
      <c r="BG269" s="138"/>
      <c r="BH269" s="138"/>
    </row>
    <row r="270" spans="1:60" outlineLevel="1" x14ac:dyDescent="0.2">
      <c r="A270" s="166">
        <v>92</v>
      </c>
      <c r="B270" s="167" t="s">
        <v>733</v>
      </c>
      <c r="C270" s="179" t="s">
        <v>734</v>
      </c>
      <c r="D270" s="168" t="s">
        <v>260</v>
      </c>
      <c r="E270" s="169">
        <v>5</v>
      </c>
      <c r="F270" s="170"/>
      <c r="G270" s="171">
        <f>ROUND(E270*F270,2)</f>
        <v>0</v>
      </c>
      <c r="H270" s="170"/>
      <c r="I270" s="171">
        <f>ROUND(E270*H270,2)</f>
        <v>0</v>
      </c>
      <c r="J270" s="170"/>
      <c r="K270" s="171">
        <f>ROUND(E270*J270,2)</f>
        <v>0</v>
      </c>
      <c r="L270" s="171">
        <v>21</v>
      </c>
      <c r="M270" s="171">
        <f>G270*(1+L270/100)</f>
        <v>0</v>
      </c>
      <c r="N270" s="171">
        <v>7.5000000000000002E-4</v>
      </c>
      <c r="O270" s="171">
        <f>ROUND(E270*N270,2)</f>
        <v>0</v>
      </c>
      <c r="P270" s="171">
        <v>0</v>
      </c>
      <c r="Q270" s="171">
        <f>ROUND(E270*P270,2)</f>
        <v>0</v>
      </c>
      <c r="R270" s="171" t="s">
        <v>196</v>
      </c>
      <c r="S270" s="171" t="s">
        <v>143</v>
      </c>
      <c r="T270" s="172" t="s">
        <v>143</v>
      </c>
      <c r="U270" s="144">
        <v>0</v>
      </c>
      <c r="V270" s="144">
        <f>ROUND(E270*U270,2)</f>
        <v>0</v>
      </c>
      <c r="W270" s="144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 t="s">
        <v>197</v>
      </c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  <c r="BA270" s="138"/>
      <c r="BB270" s="138"/>
      <c r="BC270" s="138"/>
      <c r="BD270" s="138"/>
      <c r="BE270" s="138"/>
      <c r="BF270" s="138"/>
      <c r="BG270" s="138"/>
      <c r="BH270" s="138"/>
    </row>
    <row r="271" spans="1:60" ht="22.5" outlineLevel="1" x14ac:dyDescent="0.2">
      <c r="A271" s="159">
        <v>93</v>
      </c>
      <c r="B271" s="160" t="s">
        <v>735</v>
      </c>
      <c r="C271" s="177" t="s">
        <v>736</v>
      </c>
      <c r="D271" s="161" t="s">
        <v>260</v>
      </c>
      <c r="E271" s="162">
        <v>4</v>
      </c>
      <c r="F271" s="163"/>
      <c r="G271" s="164">
        <f>ROUND(E271*F271,2)</f>
        <v>0</v>
      </c>
      <c r="H271" s="163"/>
      <c r="I271" s="164">
        <f>ROUND(E271*H271,2)</f>
        <v>0</v>
      </c>
      <c r="J271" s="163"/>
      <c r="K271" s="164">
        <f>ROUND(E271*J271,2)</f>
        <v>0</v>
      </c>
      <c r="L271" s="164">
        <v>21</v>
      </c>
      <c r="M271" s="164">
        <f>G271*(1+L271/100)</f>
        <v>0</v>
      </c>
      <c r="N271" s="164">
        <v>1.9000000000000003E-2</v>
      </c>
      <c r="O271" s="164">
        <f>ROUND(E271*N271,2)</f>
        <v>0.08</v>
      </c>
      <c r="P271" s="164">
        <v>0</v>
      </c>
      <c r="Q271" s="164">
        <f>ROUND(E271*P271,2)</f>
        <v>0</v>
      </c>
      <c r="R271" s="164" t="s">
        <v>196</v>
      </c>
      <c r="S271" s="164" t="s">
        <v>143</v>
      </c>
      <c r="T271" s="165" t="s">
        <v>143</v>
      </c>
      <c r="U271" s="144">
        <v>0</v>
      </c>
      <c r="V271" s="144">
        <f>ROUND(E271*U271,2)</f>
        <v>0</v>
      </c>
      <c r="W271" s="144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 t="s">
        <v>197</v>
      </c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  <c r="BA271" s="138"/>
      <c r="BB271" s="138"/>
      <c r="BC271" s="138"/>
      <c r="BD271" s="138"/>
      <c r="BE271" s="138"/>
      <c r="BF271" s="138"/>
      <c r="BG271" s="138"/>
      <c r="BH271" s="138"/>
    </row>
    <row r="272" spans="1:60" outlineLevel="1" x14ac:dyDescent="0.2">
      <c r="A272" s="141"/>
      <c r="B272" s="142"/>
      <c r="C272" s="178" t="s">
        <v>67</v>
      </c>
      <c r="D272" s="150"/>
      <c r="E272" s="151">
        <v>4</v>
      </c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 t="s">
        <v>148</v>
      </c>
      <c r="AH272" s="138">
        <v>0</v>
      </c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  <c r="AW272" s="138"/>
      <c r="AX272" s="138"/>
      <c r="AY272" s="138"/>
      <c r="AZ272" s="138"/>
      <c r="BA272" s="138"/>
      <c r="BB272" s="138"/>
      <c r="BC272" s="138"/>
      <c r="BD272" s="138"/>
      <c r="BE272" s="138"/>
      <c r="BF272" s="138"/>
      <c r="BG272" s="138"/>
      <c r="BH272" s="138"/>
    </row>
    <row r="273" spans="1:60" ht="22.5" outlineLevel="1" x14ac:dyDescent="0.2">
      <c r="A273" s="159">
        <v>94</v>
      </c>
      <c r="B273" s="160" t="s">
        <v>737</v>
      </c>
      <c r="C273" s="177" t="s">
        <v>738</v>
      </c>
      <c r="D273" s="161" t="s">
        <v>260</v>
      </c>
      <c r="E273" s="162">
        <v>1</v>
      </c>
      <c r="F273" s="163"/>
      <c r="G273" s="164">
        <f>ROUND(E273*F273,2)</f>
        <v>0</v>
      </c>
      <c r="H273" s="163"/>
      <c r="I273" s="164">
        <f>ROUND(E273*H273,2)</f>
        <v>0</v>
      </c>
      <c r="J273" s="163"/>
      <c r="K273" s="164">
        <f>ROUND(E273*J273,2)</f>
        <v>0</v>
      </c>
      <c r="L273" s="164">
        <v>21</v>
      </c>
      <c r="M273" s="164">
        <f>G273*(1+L273/100)</f>
        <v>0</v>
      </c>
      <c r="N273" s="164">
        <v>3.4000000000000002E-2</v>
      </c>
      <c r="O273" s="164">
        <f>ROUND(E273*N273,2)</f>
        <v>0.03</v>
      </c>
      <c r="P273" s="164">
        <v>0</v>
      </c>
      <c r="Q273" s="164">
        <f>ROUND(E273*P273,2)</f>
        <v>0</v>
      </c>
      <c r="R273" s="164" t="s">
        <v>196</v>
      </c>
      <c r="S273" s="164" t="s">
        <v>143</v>
      </c>
      <c r="T273" s="165" t="s">
        <v>143</v>
      </c>
      <c r="U273" s="144">
        <v>0</v>
      </c>
      <c r="V273" s="144">
        <f>ROUND(E273*U273,2)</f>
        <v>0</v>
      </c>
      <c r="W273" s="144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 t="s">
        <v>197</v>
      </c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  <c r="BA273" s="138"/>
      <c r="BB273" s="138"/>
      <c r="BC273" s="138"/>
      <c r="BD273" s="138"/>
      <c r="BE273" s="138"/>
      <c r="BF273" s="138"/>
      <c r="BG273" s="138"/>
      <c r="BH273" s="138"/>
    </row>
    <row r="274" spans="1:60" outlineLevel="1" x14ac:dyDescent="0.2">
      <c r="A274" s="141">
        <v>95</v>
      </c>
      <c r="B274" s="142" t="s">
        <v>739</v>
      </c>
      <c r="C274" s="180" t="s">
        <v>740</v>
      </c>
      <c r="D274" s="143" t="s">
        <v>0</v>
      </c>
      <c r="E274" s="174"/>
      <c r="F274" s="149"/>
      <c r="G274" s="144">
        <f>ROUND(E274*F274,2)</f>
        <v>0</v>
      </c>
      <c r="H274" s="149"/>
      <c r="I274" s="144">
        <f>ROUND(E274*H274,2)</f>
        <v>0</v>
      </c>
      <c r="J274" s="149"/>
      <c r="K274" s="144">
        <f>ROUND(E274*J274,2)</f>
        <v>0</v>
      </c>
      <c r="L274" s="144">
        <v>21</v>
      </c>
      <c r="M274" s="144">
        <f>G274*(1+L274/100)</f>
        <v>0</v>
      </c>
      <c r="N274" s="144">
        <v>0</v>
      </c>
      <c r="O274" s="144">
        <f>ROUND(E274*N274,2)</f>
        <v>0</v>
      </c>
      <c r="P274" s="144">
        <v>0</v>
      </c>
      <c r="Q274" s="144">
        <f>ROUND(E274*P274,2)</f>
        <v>0</v>
      </c>
      <c r="R274" s="144" t="s">
        <v>719</v>
      </c>
      <c r="S274" s="144" t="s">
        <v>143</v>
      </c>
      <c r="T274" s="144" t="s">
        <v>143</v>
      </c>
      <c r="U274" s="144">
        <v>0</v>
      </c>
      <c r="V274" s="144">
        <f>ROUND(E274*U274,2)</f>
        <v>0</v>
      </c>
      <c r="W274" s="144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 t="s">
        <v>256</v>
      </c>
      <c r="AH274" s="138"/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  <c r="AW274" s="138"/>
      <c r="AX274" s="138"/>
      <c r="AY274" s="138"/>
      <c r="AZ274" s="138"/>
      <c r="BA274" s="138"/>
      <c r="BB274" s="138"/>
      <c r="BC274" s="138"/>
      <c r="BD274" s="138"/>
      <c r="BE274" s="138"/>
      <c r="BF274" s="138"/>
      <c r="BG274" s="138"/>
      <c r="BH274" s="138"/>
    </row>
    <row r="275" spans="1:60" outlineLevel="1" x14ac:dyDescent="0.2">
      <c r="A275" s="141"/>
      <c r="B275" s="142"/>
      <c r="C275" s="260" t="s">
        <v>390</v>
      </c>
      <c r="D275" s="261"/>
      <c r="E275" s="261"/>
      <c r="F275" s="261"/>
      <c r="G275" s="261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 t="s">
        <v>146</v>
      </c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  <c r="BA275" s="138"/>
      <c r="BB275" s="138"/>
      <c r="BC275" s="138"/>
      <c r="BD275" s="138"/>
      <c r="BE275" s="138"/>
      <c r="BF275" s="138"/>
      <c r="BG275" s="138"/>
      <c r="BH275" s="138"/>
    </row>
    <row r="276" spans="1:60" x14ac:dyDescent="0.2">
      <c r="A276" s="153" t="s">
        <v>137</v>
      </c>
      <c r="B276" s="154" t="s">
        <v>100</v>
      </c>
      <c r="C276" s="176" t="s">
        <v>101</v>
      </c>
      <c r="D276" s="155"/>
      <c r="E276" s="156"/>
      <c r="F276" s="157"/>
      <c r="G276" s="157">
        <f>SUMIF(AG277:AG297,"&lt;&gt;NOR",G277:G297)</f>
        <v>0</v>
      </c>
      <c r="H276" s="157"/>
      <c r="I276" s="157">
        <f>SUM(I277:I297)</f>
        <v>0</v>
      </c>
      <c r="J276" s="157"/>
      <c r="K276" s="157">
        <f>SUM(K277:K297)</f>
        <v>0</v>
      </c>
      <c r="L276" s="157"/>
      <c r="M276" s="157">
        <f>SUM(M277:M297)</f>
        <v>0</v>
      </c>
      <c r="N276" s="157"/>
      <c r="O276" s="157">
        <f>SUM(O277:O297)</f>
        <v>1.4600000000000002</v>
      </c>
      <c r="P276" s="157"/>
      <c r="Q276" s="157">
        <f>SUM(Q277:Q297)</f>
        <v>0</v>
      </c>
      <c r="R276" s="157"/>
      <c r="S276" s="157"/>
      <c r="T276" s="158"/>
      <c r="U276" s="152"/>
      <c r="V276" s="152">
        <f>SUM(V277:V297)</f>
        <v>73.11999999999999</v>
      </c>
      <c r="W276" s="152"/>
      <c r="AG276" t="s">
        <v>138</v>
      </c>
    </row>
    <row r="277" spans="1:60" ht="22.5" outlineLevel="1" x14ac:dyDescent="0.2">
      <c r="A277" s="159">
        <v>96</v>
      </c>
      <c r="B277" s="160" t="s">
        <v>372</v>
      </c>
      <c r="C277" s="177" t="s">
        <v>373</v>
      </c>
      <c r="D277" s="161" t="s">
        <v>229</v>
      </c>
      <c r="E277" s="162">
        <v>32.85</v>
      </c>
      <c r="F277" s="163"/>
      <c r="G277" s="164">
        <f>ROUND(E277*F277,2)</f>
        <v>0</v>
      </c>
      <c r="H277" s="163"/>
      <c r="I277" s="164">
        <f>ROUND(E277*H277,2)</f>
        <v>0</v>
      </c>
      <c r="J277" s="163"/>
      <c r="K277" s="164">
        <f>ROUND(E277*J277,2)</f>
        <v>0</v>
      </c>
      <c r="L277" s="164">
        <v>21</v>
      </c>
      <c r="M277" s="164">
        <f>G277*(1+L277/100)</f>
        <v>0</v>
      </c>
      <c r="N277" s="164">
        <v>5.1000000000000004E-4</v>
      </c>
      <c r="O277" s="164">
        <f>ROUND(E277*N277,2)</f>
        <v>0.02</v>
      </c>
      <c r="P277" s="164">
        <v>0</v>
      </c>
      <c r="Q277" s="164">
        <f>ROUND(E277*P277,2)</f>
        <v>0</v>
      </c>
      <c r="R277" s="164" t="s">
        <v>361</v>
      </c>
      <c r="S277" s="164" t="s">
        <v>143</v>
      </c>
      <c r="T277" s="165" t="s">
        <v>143</v>
      </c>
      <c r="U277" s="144">
        <v>0.23600000000000002</v>
      </c>
      <c r="V277" s="144">
        <f>ROUND(E277*U277,2)</f>
        <v>7.75</v>
      </c>
      <c r="W277" s="144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 t="s">
        <v>144</v>
      </c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</row>
    <row r="278" spans="1:60" outlineLevel="1" x14ac:dyDescent="0.2">
      <c r="A278" s="141"/>
      <c r="B278" s="142"/>
      <c r="C278" s="178" t="s">
        <v>569</v>
      </c>
      <c r="D278" s="150"/>
      <c r="E278" s="151"/>
      <c r="F278" s="144"/>
      <c r="G278" s="144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 t="s">
        <v>148</v>
      </c>
      <c r="AH278" s="138">
        <v>0</v>
      </c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  <c r="AW278" s="138"/>
      <c r="AX278" s="138"/>
      <c r="AY278" s="138"/>
      <c r="AZ278" s="138"/>
      <c r="BA278" s="138"/>
      <c r="BB278" s="138"/>
      <c r="BC278" s="138"/>
      <c r="BD278" s="138"/>
      <c r="BE278" s="138"/>
      <c r="BF278" s="138"/>
      <c r="BG278" s="138"/>
      <c r="BH278" s="138"/>
    </row>
    <row r="279" spans="1:60" outlineLevel="1" x14ac:dyDescent="0.2">
      <c r="A279" s="141"/>
      <c r="B279" s="142"/>
      <c r="C279" s="178" t="s">
        <v>570</v>
      </c>
      <c r="D279" s="150"/>
      <c r="E279" s="151">
        <v>18.450000000000003</v>
      </c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 t="s">
        <v>148</v>
      </c>
      <c r="AH279" s="138">
        <v>0</v>
      </c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  <c r="BA279" s="138"/>
      <c r="BB279" s="138"/>
      <c r="BC279" s="138"/>
      <c r="BD279" s="138"/>
      <c r="BE279" s="138"/>
      <c r="BF279" s="138"/>
      <c r="BG279" s="138"/>
      <c r="BH279" s="138"/>
    </row>
    <row r="280" spans="1:60" outlineLevel="1" x14ac:dyDescent="0.2">
      <c r="A280" s="141"/>
      <c r="B280" s="142"/>
      <c r="C280" s="178" t="s">
        <v>571</v>
      </c>
      <c r="D280" s="150"/>
      <c r="E280" s="151">
        <v>2.4000000000000004</v>
      </c>
      <c r="F280" s="144"/>
      <c r="G280" s="144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 t="s">
        <v>148</v>
      </c>
      <c r="AH280" s="138">
        <v>0</v>
      </c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8"/>
      <c r="AX280" s="138"/>
      <c r="AY280" s="138"/>
      <c r="AZ280" s="138"/>
      <c r="BA280" s="138"/>
      <c r="BB280" s="138"/>
      <c r="BC280" s="138"/>
      <c r="BD280" s="138"/>
      <c r="BE280" s="138"/>
      <c r="BF280" s="138"/>
      <c r="BG280" s="138"/>
      <c r="BH280" s="138"/>
    </row>
    <row r="281" spans="1:60" outlineLevel="1" x14ac:dyDescent="0.2">
      <c r="A281" s="141"/>
      <c r="B281" s="142"/>
      <c r="C281" s="178" t="s">
        <v>572</v>
      </c>
      <c r="D281" s="150"/>
      <c r="E281" s="151">
        <v>3.3000000000000003</v>
      </c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 t="s">
        <v>148</v>
      </c>
      <c r="AH281" s="138">
        <v>0</v>
      </c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  <c r="BA281" s="138"/>
      <c r="BB281" s="138"/>
      <c r="BC281" s="138"/>
      <c r="BD281" s="138"/>
      <c r="BE281" s="138"/>
      <c r="BF281" s="138"/>
      <c r="BG281" s="138"/>
      <c r="BH281" s="138"/>
    </row>
    <row r="282" spans="1:60" outlineLevel="1" x14ac:dyDescent="0.2">
      <c r="A282" s="141"/>
      <c r="B282" s="142"/>
      <c r="C282" s="178" t="s">
        <v>573</v>
      </c>
      <c r="D282" s="150"/>
      <c r="E282" s="151">
        <v>2.6</v>
      </c>
      <c r="F282" s="144"/>
      <c r="G282" s="144"/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38"/>
      <c r="Y282" s="138"/>
      <c r="Z282" s="138"/>
      <c r="AA282" s="138"/>
      <c r="AB282" s="138"/>
      <c r="AC282" s="138"/>
      <c r="AD282" s="138"/>
      <c r="AE282" s="138"/>
      <c r="AF282" s="138"/>
      <c r="AG282" s="138" t="s">
        <v>148</v>
      </c>
      <c r="AH282" s="138">
        <v>0</v>
      </c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  <c r="AW282" s="138"/>
      <c r="AX282" s="138"/>
      <c r="AY282" s="138"/>
      <c r="AZ282" s="138"/>
      <c r="BA282" s="138"/>
      <c r="BB282" s="138"/>
      <c r="BC282" s="138"/>
      <c r="BD282" s="138"/>
      <c r="BE282" s="138"/>
      <c r="BF282" s="138"/>
      <c r="BG282" s="138"/>
      <c r="BH282" s="138"/>
    </row>
    <row r="283" spans="1:60" outlineLevel="1" x14ac:dyDescent="0.2">
      <c r="A283" s="141"/>
      <c r="B283" s="142"/>
      <c r="C283" s="178" t="s">
        <v>574</v>
      </c>
      <c r="D283" s="150"/>
      <c r="E283" s="151">
        <v>6.1000000000000005</v>
      </c>
      <c r="F283" s="144"/>
      <c r="G283" s="144"/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 t="s">
        <v>148</v>
      </c>
      <c r="AH283" s="138">
        <v>0</v>
      </c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  <c r="BA283" s="138"/>
      <c r="BB283" s="138"/>
      <c r="BC283" s="138"/>
      <c r="BD283" s="138"/>
      <c r="BE283" s="138"/>
      <c r="BF283" s="138"/>
      <c r="BG283" s="138"/>
      <c r="BH283" s="138"/>
    </row>
    <row r="284" spans="1:60" outlineLevel="1" x14ac:dyDescent="0.2">
      <c r="A284" s="159">
        <v>97</v>
      </c>
      <c r="B284" s="160" t="s">
        <v>375</v>
      </c>
      <c r="C284" s="177" t="s">
        <v>376</v>
      </c>
      <c r="D284" s="161" t="s">
        <v>229</v>
      </c>
      <c r="E284" s="162">
        <v>32.85</v>
      </c>
      <c r="F284" s="163"/>
      <c r="G284" s="164">
        <f>ROUND(E284*F284,2)</f>
        <v>0</v>
      </c>
      <c r="H284" s="163"/>
      <c r="I284" s="164">
        <f>ROUND(E284*H284,2)</f>
        <v>0</v>
      </c>
      <c r="J284" s="163"/>
      <c r="K284" s="164">
        <f>ROUND(E284*J284,2)</f>
        <v>0</v>
      </c>
      <c r="L284" s="164">
        <v>21</v>
      </c>
      <c r="M284" s="164">
        <f>G284*(1+L284/100)</f>
        <v>0</v>
      </c>
      <c r="N284" s="164">
        <v>0</v>
      </c>
      <c r="O284" s="164">
        <f>ROUND(E284*N284,2)</f>
        <v>0</v>
      </c>
      <c r="P284" s="164">
        <v>0</v>
      </c>
      <c r="Q284" s="164">
        <f>ROUND(E284*P284,2)</f>
        <v>0</v>
      </c>
      <c r="R284" s="164" t="s">
        <v>361</v>
      </c>
      <c r="S284" s="164" t="s">
        <v>143</v>
      </c>
      <c r="T284" s="165" t="s">
        <v>143</v>
      </c>
      <c r="U284" s="144">
        <v>0.15400000000000003</v>
      </c>
      <c r="V284" s="144">
        <f>ROUND(E284*U284,2)</f>
        <v>5.0599999999999996</v>
      </c>
      <c r="W284" s="144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 t="s">
        <v>144</v>
      </c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</row>
    <row r="285" spans="1:60" outlineLevel="1" x14ac:dyDescent="0.2">
      <c r="A285" s="141"/>
      <c r="B285" s="142"/>
      <c r="C285" s="178" t="s">
        <v>741</v>
      </c>
      <c r="D285" s="150"/>
      <c r="E285" s="151">
        <v>32.85</v>
      </c>
      <c r="F285" s="144"/>
      <c r="G285" s="144"/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38"/>
      <c r="Y285" s="138"/>
      <c r="Z285" s="138"/>
      <c r="AA285" s="138"/>
      <c r="AB285" s="138"/>
      <c r="AC285" s="138"/>
      <c r="AD285" s="138"/>
      <c r="AE285" s="138"/>
      <c r="AF285" s="138"/>
      <c r="AG285" s="138" t="s">
        <v>148</v>
      </c>
      <c r="AH285" s="138">
        <v>0</v>
      </c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  <c r="AW285" s="138"/>
      <c r="AX285" s="138"/>
      <c r="AY285" s="138"/>
      <c r="AZ285" s="138"/>
      <c r="BA285" s="138"/>
      <c r="BB285" s="138"/>
      <c r="BC285" s="138"/>
      <c r="BD285" s="138"/>
      <c r="BE285" s="138"/>
      <c r="BF285" s="138"/>
      <c r="BG285" s="138"/>
      <c r="BH285" s="138"/>
    </row>
    <row r="286" spans="1:60" ht="22.5" outlineLevel="1" x14ac:dyDescent="0.2">
      <c r="A286" s="159">
        <v>98</v>
      </c>
      <c r="B286" s="160" t="s">
        <v>377</v>
      </c>
      <c r="C286" s="177" t="s">
        <v>378</v>
      </c>
      <c r="D286" s="161" t="s">
        <v>141</v>
      </c>
      <c r="E286" s="162">
        <v>55.6</v>
      </c>
      <c r="F286" s="163"/>
      <c r="G286" s="164">
        <f>ROUND(E286*F286,2)</f>
        <v>0</v>
      </c>
      <c r="H286" s="163"/>
      <c r="I286" s="164">
        <f>ROUND(E286*H286,2)</f>
        <v>0</v>
      </c>
      <c r="J286" s="163"/>
      <c r="K286" s="164">
        <f>ROUND(E286*J286,2)</f>
        <v>0</v>
      </c>
      <c r="L286" s="164">
        <v>21</v>
      </c>
      <c r="M286" s="164">
        <f>G286*(1+L286/100)</f>
        <v>0</v>
      </c>
      <c r="N286" s="164">
        <v>5.8100000000000001E-3</v>
      </c>
      <c r="O286" s="164">
        <f>ROUND(E286*N286,2)</f>
        <v>0.32</v>
      </c>
      <c r="P286" s="164">
        <v>0</v>
      </c>
      <c r="Q286" s="164">
        <f>ROUND(E286*P286,2)</f>
        <v>0</v>
      </c>
      <c r="R286" s="164" t="s">
        <v>361</v>
      </c>
      <c r="S286" s="164" t="s">
        <v>143</v>
      </c>
      <c r="T286" s="165" t="s">
        <v>143</v>
      </c>
      <c r="U286" s="144">
        <v>1.04</v>
      </c>
      <c r="V286" s="144">
        <f>ROUND(E286*U286,2)</f>
        <v>57.82</v>
      </c>
      <c r="W286" s="144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 t="s">
        <v>144</v>
      </c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</row>
    <row r="287" spans="1:60" outlineLevel="1" x14ac:dyDescent="0.2">
      <c r="A287" s="141"/>
      <c r="B287" s="142"/>
      <c r="C287" s="178" t="s">
        <v>566</v>
      </c>
      <c r="D287" s="150"/>
      <c r="E287" s="151">
        <v>55.6</v>
      </c>
      <c r="F287" s="144"/>
      <c r="G287" s="144"/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 t="s">
        <v>148</v>
      </c>
      <c r="AH287" s="138">
        <v>0</v>
      </c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</row>
    <row r="288" spans="1:60" ht="33.75" outlineLevel="1" x14ac:dyDescent="0.2">
      <c r="A288" s="159">
        <v>99</v>
      </c>
      <c r="B288" s="160" t="s">
        <v>379</v>
      </c>
      <c r="C288" s="177" t="s">
        <v>380</v>
      </c>
      <c r="D288" s="161" t="s">
        <v>229</v>
      </c>
      <c r="E288" s="162">
        <v>1.25</v>
      </c>
      <c r="F288" s="163"/>
      <c r="G288" s="164">
        <f>ROUND(E288*F288,2)</f>
        <v>0</v>
      </c>
      <c r="H288" s="163"/>
      <c r="I288" s="164">
        <f>ROUND(E288*H288,2)</f>
        <v>0</v>
      </c>
      <c r="J288" s="163"/>
      <c r="K288" s="164">
        <f>ROUND(E288*J288,2)</f>
        <v>0</v>
      </c>
      <c r="L288" s="164">
        <v>21</v>
      </c>
      <c r="M288" s="164">
        <f>G288*(1+L288/100)</f>
        <v>0</v>
      </c>
      <c r="N288" s="164">
        <v>1.8000000000000001E-4</v>
      </c>
      <c r="O288" s="164">
        <f>ROUND(E288*N288,2)</f>
        <v>0</v>
      </c>
      <c r="P288" s="164">
        <v>0</v>
      </c>
      <c r="Q288" s="164">
        <f>ROUND(E288*P288,2)</f>
        <v>0</v>
      </c>
      <c r="R288" s="164" t="s">
        <v>361</v>
      </c>
      <c r="S288" s="164" t="s">
        <v>143</v>
      </c>
      <c r="T288" s="165" t="s">
        <v>143</v>
      </c>
      <c r="U288" s="144">
        <v>0.15000000000000002</v>
      </c>
      <c r="V288" s="144">
        <f>ROUND(E288*U288,2)</f>
        <v>0.19</v>
      </c>
      <c r="W288" s="144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 t="s">
        <v>144</v>
      </c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  <c r="BA288" s="138"/>
      <c r="BB288" s="138"/>
      <c r="BC288" s="138"/>
      <c r="BD288" s="138"/>
      <c r="BE288" s="138"/>
      <c r="BF288" s="138"/>
      <c r="BG288" s="138"/>
      <c r="BH288" s="138"/>
    </row>
    <row r="289" spans="1:60" outlineLevel="1" x14ac:dyDescent="0.2">
      <c r="A289" s="141"/>
      <c r="B289" s="142"/>
      <c r="C289" s="178" t="s">
        <v>742</v>
      </c>
      <c r="D289" s="150"/>
      <c r="E289" s="151">
        <v>1.25</v>
      </c>
      <c r="F289" s="144"/>
      <c r="G289" s="144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 t="s">
        <v>148</v>
      </c>
      <c r="AH289" s="138">
        <v>0</v>
      </c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  <c r="BA289" s="138"/>
      <c r="BB289" s="138"/>
      <c r="BC289" s="138"/>
      <c r="BD289" s="138"/>
      <c r="BE289" s="138"/>
      <c r="BF289" s="138"/>
      <c r="BG289" s="138"/>
      <c r="BH289" s="138"/>
    </row>
    <row r="290" spans="1:60" outlineLevel="1" x14ac:dyDescent="0.2">
      <c r="A290" s="159">
        <v>100</v>
      </c>
      <c r="B290" s="160" t="s">
        <v>382</v>
      </c>
      <c r="C290" s="177" t="s">
        <v>383</v>
      </c>
      <c r="D290" s="161" t="s">
        <v>229</v>
      </c>
      <c r="E290" s="162">
        <v>32.85</v>
      </c>
      <c r="F290" s="163"/>
      <c r="G290" s="164">
        <f>ROUND(E290*F290,2)</f>
        <v>0</v>
      </c>
      <c r="H290" s="163"/>
      <c r="I290" s="164">
        <f>ROUND(E290*H290,2)</f>
        <v>0</v>
      </c>
      <c r="J290" s="163"/>
      <c r="K290" s="164">
        <f>ROUND(E290*J290,2)</f>
        <v>0</v>
      </c>
      <c r="L290" s="164">
        <v>21</v>
      </c>
      <c r="M290" s="164">
        <f>G290*(1+L290/100)</f>
        <v>0</v>
      </c>
      <c r="N290" s="164">
        <v>4.0000000000000003E-5</v>
      </c>
      <c r="O290" s="164">
        <f>ROUND(E290*N290,2)</f>
        <v>0</v>
      </c>
      <c r="P290" s="164">
        <v>0</v>
      </c>
      <c r="Q290" s="164">
        <f>ROUND(E290*P290,2)</f>
        <v>0</v>
      </c>
      <c r="R290" s="164" t="s">
        <v>361</v>
      </c>
      <c r="S290" s="164" t="s">
        <v>143</v>
      </c>
      <c r="T290" s="165" t="s">
        <v>143</v>
      </c>
      <c r="U290" s="144">
        <v>7.0000000000000007E-2</v>
      </c>
      <c r="V290" s="144">
        <f>ROUND(E290*U290,2)</f>
        <v>2.2999999999999998</v>
      </c>
      <c r="W290" s="144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 t="s">
        <v>144</v>
      </c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  <c r="BA290" s="138"/>
      <c r="BB290" s="138"/>
      <c r="BC290" s="138"/>
      <c r="BD290" s="138"/>
      <c r="BE290" s="138"/>
      <c r="BF290" s="138"/>
      <c r="BG290" s="138"/>
      <c r="BH290" s="138"/>
    </row>
    <row r="291" spans="1:60" outlineLevel="1" x14ac:dyDescent="0.2">
      <c r="A291" s="141"/>
      <c r="B291" s="142"/>
      <c r="C291" s="178" t="s">
        <v>741</v>
      </c>
      <c r="D291" s="150"/>
      <c r="E291" s="151">
        <v>32.85</v>
      </c>
      <c r="F291" s="144"/>
      <c r="G291" s="144"/>
      <c r="H291" s="144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 t="s">
        <v>148</v>
      </c>
      <c r="AH291" s="138">
        <v>0</v>
      </c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</row>
    <row r="292" spans="1:60" ht="22.5" outlineLevel="1" x14ac:dyDescent="0.2">
      <c r="A292" s="159">
        <v>101</v>
      </c>
      <c r="B292" s="160" t="s">
        <v>743</v>
      </c>
      <c r="C292" s="177" t="s">
        <v>744</v>
      </c>
      <c r="D292" s="161" t="s">
        <v>141</v>
      </c>
      <c r="E292" s="162">
        <v>1.1200000000000001</v>
      </c>
      <c r="F292" s="163"/>
      <c r="G292" s="164">
        <f>ROUND(E292*F292,2)</f>
        <v>0</v>
      </c>
      <c r="H292" s="163"/>
      <c r="I292" s="164">
        <f>ROUND(E292*H292,2)</f>
        <v>0</v>
      </c>
      <c r="J292" s="163"/>
      <c r="K292" s="164">
        <f>ROUND(E292*J292,2)</f>
        <v>0</v>
      </c>
      <c r="L292" s="164">
        <v>21</v>
      </c>
      <c r="M292" s="164">
        <f>G292*(1+L292/100)</f>
        <v>0</v>
      </c>
      <c r="N292" s="164">
        <v>8.0000000000000004E-4</v>
      </c>
      <c r="O292" s="164">
        <f>ROUND(E292*N292,2)</f>
        <v>0</v>
      </c>
      <c r="P292" s="164">
        <v>0</v>
      </c>
      <c r="Q292" s="164">
        <f>ROUND(E292*P292,2)</f>
        <v>0</v>
      </c>
      <c r="R292" s="164" t="s">
        <v>361</v>
      </c>
      <c r="S292" s="164" t="s">
        <v>143</v>
      </c>
      <c r="T292" s="165" t="s">
        <v>143</v>
      </c>
      <c r="U292" s="144">
        <v>0</v>
      </c>
      <c r="V292" s="144">
        <f>ROUND(E292*U292,2)</f>
        <v>0</v>
      </c>
      <c r="W292" s="144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 t="s">
        <v>144</v>
      </c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  <c r="BA292" s="138"/>
      <c r="BB292" s="138"/>
      <c r="BC292" s="138"/>
      <c r="BD292" s="138"/>
      <c r="BE292" s="138"/>
      <c r="BF292" s="138"/>
      <c r="BG292" s="138"/>
      <c r="BH292" s="138"/>
    </row>
    <row r="293" spans="1:60" outlineLevel="1" x14ac:dyDescent="0.2">
      <c r="A293" s="141"/>
      <c r="B293" s="142"/>
      <c r="C293" s="178" t="s">
        <v>745</v>
      </c>
      <c r="D293" s="150"/>
      <c r="E293" s="151">
        <v>1.1200000000000001</v>
      </c>
      <c r="F293" s="144"/>
      <c r="G293" s="144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 t="s">
        <v>148</v>
      </c>
      <c r="AH293" s="138">
        <v>0</v>
      </c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  <c r="BA293" s="138"/>
      <c r="BB293" s="138"/>
      <c r="BC293" s="138"/>
      <c r="BD293" s="138"/>
      <c r="BE293" s="138"/>
      <c r="BF293" s="138"/>
      <c r="BG293" s="138"/>
      <c r="BH293" s="138"/>
    </row>
    <row r="294" spans="1:60" ht="22.5" outlineLevel="1" x14ac:dyDescent="0.2">
      <c r="A294" s="159">
        <v>102</v>
      </c>
      <c r="B294" s="160" t="s">
        <v>384</v>
      </c>
      <c r="C294" s="177" t="s">
        <v>385</v>
      </c>
      <c r="D294" s="161" t="s">
        <v>141</v>
      </c>
      <c r="E294" s="162">
        <v>58.38</v>
      </c>
      <c r="F294" s="163"/>
      <c r="G294" s="164">
        <f>ROUND(E294*F294,2)</f>
        <v>0</v>
      </c>
      <c r="H294" s="163"/>
      <c r="I294" s="164">
        <f>ROUND(E294*H294,2)</f>
        <v>0</v>
      </c>
      <c r="J294" s="163"/>
      <c r="K294" s="164">
        <f>ROUND(E294*J294,2)</f>
        <v>0</v>
      </c>
      <c r="L294" s="164">
        <v>21</v>
      </c>
      <c r="M294" s="164">
        <f>G294*(1+L294/100)</f>
        <v>0</v>
      </c>
      <c r="N294" s="164">
        <v>1.9200000000000002E-2</v>
      </c>
      <c r="O294" s="164">
        <f>ROUND(E294*N294,2)</f>
        <v>1.1200000000000001</v>
      </c>
      <c r="P294" s="164">
        <v>0</v>
      </c>
      <c r="Q294" s="164">
        <f>ROUND(E294*P294,2)</f>
        <v>0</v>
      </c>
      <c r="R294" s="164" t="s">
        <v>196</v>
      </c>
      <c r="S294" s="164" t="s">
        <v>143</v>
      </c>
      <c r="T294" s="165" t="s">
        <v>143</v>
      </c>
      <c r="U294" s="144">
        <v>0</v>
      </c>
      <c r="V294" s="144">
        <f>ROUND(E294*U294,2)</f>
        <v>0</v>
      </c>
      <c r="W294" s="144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 t="s">
        <v>694</v>
      </c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  <c r="BA294" s="138"/>
      <c r="BB294" s="138"/>
      <c r="BC294" s="138"/>
      <c r="BD294" s="138"/>
      <c r="BE294" s="138"/>
      <c r="BF294" s="138"/>
      <c r="BG294" s="138"/>
      <c r="BH294" s="138"/>
    </row>
    <row r="295" spans="1:60" outlineLevel="1" x14ac:dyDescent="0.2">
      <c r="A295" s="141"/>
      <c r="B295" s="142"/>
      <c r="C295" s="178" t="s">
        <v>746</v>
      </c>
      <c r="D295" s="150"/>
      <c r="E295" s="151">
        <v>58.38</v>
      </c>
      <c r="F295" s="144"/>
      <c r="G295" s="144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 t="s">
        <v>148</v>
      </c>
      <c r="AH295" s="138">
        <v>0</v>
      </c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  <c r="BA295" s="138"/>
      <c r="BB295" s="138"/>
      <c r="BC295" s="138"/>
      <c r="BD295" s="138"/>
      <c r="BE295" s="138"/>
      <c r="BF295" s="138"/>
      <c r="BG295" s="138"/>
      <c r="BH295" s="138"/>
    </row>
    <row r="296" spans="1:60" outlineLevel="1" x14ac:dyDescent="0.2">
      <c r="A296" s="141">
        <v>103</v>
      </c>
      <c r="B296" s="142" t="s">
        <v>388</v>
      </c>
      <c r="C296" s="180" t="s">
        <v>389</v>
      </c>
      <c r="D296" s="143" t="s">
        <v>0</v>
      </c>
      <c r="E296" s="174"/>
      <c r="F296" s="149"/>
      <c r="G296" s="144">
        <f>ROUND(E296*F296,2)</f>
        <v>0</v>
      </c>
      <c r="H296" s="149"/>
      <c r="I296" s="144">
        <f>ROUND(E296*H296,2)</f>
        <v>0</v>
      </c>
      <c r="J296" s="149"/>
      <c r="K296" s="144">
        <f>ROUND(E296*J296,2)</f>
        <v>0</v>
      </c>
      <c r="L296" s="144">
        <v>21</v>
      </c>
      <c r="M296" s="144">
        <f>G296*(1+L296/100)</f>
        <v>0</v>
      </c>
      <c r="N296" s="144">
        <v>0</v>
      </c>
      <c r="O296" s="144">
        <f>ROUND(E296*N296,2)</f>
        <v>0</v>
      </c>
      <c r="P296" s="144">
        <v>0</v>
      </c>
      <c r="Q296" s="144">
        <f>ROUND(E296*P296,2)</f>
        <v>0</v>
      </c>
      <c r="R296" s="144" t="s">
        <v>361</v>
      </c>
      <c r="S296" s="144" t="s">
        <v>143</v>
      </c>
      <c r="T296" s="144" t="s">
        <v>143</v>
      </c>
      <c r="U296" s="144">
        <v>0</v>
      </c>
      <c r="V296" s="144">
        <f>ROUND(E296*U296,2)</f>
        <v>0</v>
      </c>
      <c r="W296" s="144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 t="s">
        <v>256</v>
      </c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</row>
    <row r="297" spans="1:60" outlineLevel="1" x14ac:dyDescent="0.2">
      <c r="A297" s="141"/>
      <c r="B297" s="142"/>
      <c r="C297" s="260" t="s">
        <v>390</v>
      </c>
      <c r="D297" s="261"/>
      <c r="E297" s="261"/>
      <c r="F297" s="261"/>
      <c r="G297" s="261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 t="s">
        <v>146</v>
      </c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</row>
    <row r="298" spans="1:60" x14ac:dyDescent="0.2">
      <c r="A298" s="153" t="s">
        <v>137</v>
      </c>
      <c r="B298" s="154" t="s">
        <v>102</v>
      </c>
      <c r="C298" s="176" t="s">
        <v>103</v>
      </c>
      <c r="D298" s="155"/>
      <c r="E298" s="156"/>
      <c r="F298" s="157"/>
      <c r="G298" s="157">
        <f>SUMIF(AG299:AG315,"&lt;&gt;NOR",G299:G315)</f>
        <v>0</v>
      </c>
      <c r="H298" s="157"/>
      <c r="I298" s="157">
        <f>SUM(I299:I315)</f>
        <v>0</v>
      </c>
      <c r="J298" s="157"/>
      <c r="K298" s="157">
        <f>SUM(K299:K315)</f>
        <v>0</v>
      </c>
      <c r="L298" s="157"/>
      <c r="M298" s="157">
        <f>SUM(M299:M315)</f>
        <v>0</v>
      </c>
      <c r="N298" s="157"/>
      <c r="O298" s="157">
        <f>SUM(O299:O315)</f>
        <v>0.66999999999999993</v>
      </c>
      <c r="P298" s="157"/>
      <c r="Q298" s="157">
        <f>SUM(Q299:Q315)</f>
        <v>0</v>
      </c>
      <c r="R298" s="157"/>
      <c r="S298" s="157"/>
      <c r="T298" s="158"/>
      <c r="U298" s="152"/>
      <c r="V298" s="152">
        <f>SUM(V299:V315)</f>
        <v>43.74</v>
      </c>
      <c r="W298" s="152"/>
      <c r="AG298" t="s">
        <v>138</v>
      </c>
    </row>
    <row r="299" spans="1:60" ht="33.75" outlineLevel="1" x14ac:dyDescent="0.2">
      <c r="A299" s="159">
        <v>104</v>
      </c>
      <c r="B299" s="160" t="s">
        <v>392</v>
      </c>
      <c r="C299" s="177" t="s">
        <v>393</v>
      </c>
      <c r="D299" s="161" t="s">
        <v>141</v>
      </c>
      <c r="E299" s="162">
        <v>36.492500000000007</v>
      </c>
      <c r="F299" s="163"/>
      <c r="G299" s="164">
        <f>ROUND(E299*F299,2)</f>
        <v>0</v>
      </c>
      <c r="H299" s="163"/>
      <c r="I299" s="164">
        <f>ROUND(E299*H299,2)</f>
        <v>0</v>
      </c>
      <c r="J299" s="163"/>
      <c r="K299" s="164">
        <f>ROUND(E299*J299,2)</f>
        <v>0</v>
      </c>
      <c r="L299" s="164">
        <v>21</v>
      </c>
      <c r="M299" s="164">
        <f>G299*(1+L299/100)</f>
        <v>0</v>
      </c>
      <c r="N299" s="164">
        <v>4.8700000000000002E-3</v>
      </c>
      <c r="O299" s="164">
        <f>ROUND(E299*N299,2)</f>
        <v>0.18</v>
      </c>
      <c r="P299" s="164">
        <v>0</v>
      </c>
      <c r="Q299" s="164">
        <f>ROUND(E299*P299,2)</f>
        <v>0</v>
      </c>
      <c r="R299" s="164" t="s">
        <v>361</v>
      </c>
      <c r="S299" s="164" t="s">
        <v>143</v>
      </c>
      <c r="T299" s="165" t="s">
        <v>143</v>
      </c>
      <c r="U299" s="144">
        <v>1.1260000000000001</v>
      </c>
      <c r="V299" s="144">
        <f>ROUND(E299*U299,2)</f>
        <v>41.09</v>
      </c>
      <c r="W299" s="144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 t="s">
        <v>144</v>
      </c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  <c r="AW299" s="138"/>
      <c r="AX299" s="138"/>
      <c r="AY299" s="138"/>
      <c r="AZ299" s="138"/>
      <c r="BA299" s="138"/>
      <c r="BB299" s="138"/>
      <c r="BC299" s="138"/>
      <c r="BD299" s="138"/>
      <c r="BE299" s="138"/>
      <c r="BF299" s="138"/>
      <c r="BG299" s="138"/>
      <c r="BH299" s="138"/>
    </row>
    <row r="300" spans="1:60" outlineLevel="1" x14ac:dyDescent="0.2">
      <c r="A300" s="141"/>
      <c r="B300" s="142"/>
      <c r="C300" s="178" t="s">
        <v>747</v>
      </c>
      <c r="D300" s="150"/>
      <c r="E300" s="151">
        <v>10.840000000000002</v>
      </c>
      <c r="F300" s="144"/>
      <c r="G300" s="144"/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 t="s">
        <v>148</v>
      </c>
      <c r="AH300" s="138">
        <v>0</v>
      </c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  <c r="AW300" s="138"/>
      <c r="AX300" s="138"/>
      <c r="AY300" s="138"/>
      <c r="AZ300" s="138"/>
      <c r="BA300" s="138"/>
      <c r="BB300" s="138"/>
      <c r="BC300" s="138"/>
      <c r="BD300" s="138"/>
      <c r="BE300" s="138"/>
      <c r="BF300" s="138"/>
      <c r="BG300" s="138"/>
      <c r="BH300" s="138"/>
    </row>
    <row r="301" spans="1:60" outlineLevel="1" x14ac:dyDescent="0.2">
      <c r="A301" s="141"/>
      <c r="B301" s="142"/>
      <c r="C301" s="178" t="s">
        <v>748</v>
      </c>
      <c r="D301" s="150"/>
      <c r="E301" s="151">
        <v>13.850000000000001</v>
      </c>
      <c r="F301" s="144"/>
      <c r="G301" s="144"/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38"/>
      <c r="Y301" s="138"/>
      <c r="Z301" s="138"/>
      <c r="AA301" s="138"/>
      <c r="AB301" s="138"/>
      <c r="AC301" s="138"/>
      <c r="AD301" s="138"/>
      <c r="AE301" s="138"/>
      <c r="AF301" s="138"/>
      <c r="AG301" s="138" t="s">
        <v>148</v>
      </c>
      <c r="AH301" s="138">
        <v>0</v>
      </c>
      <c r="AI301" s="138"/>
      <c r="AJ301" s="138"/>
      <c r="AK301" s="138"/>
      <c r="AL301" s="138"/>
      <c r="AM301" s="138"/>
      <c r="AN301" s="138"/>
      <c r="AO301" s="138"/>
      <c r="AP301" s="138"/>
      <c r="AQ301" s="138"/>
      <c r="AR301" s="138"/>
      <c r="AS301" s="138"/>
      <c r="AT301" s="138"/>
      <c r="AU301" s="138"/>
      <c r="AV301" s="138"/>
      <c r="AW301" s="138"/>
      <c r="AX301" s="138"/>
      <c r="AY301" s="138"/>
      <c r="AZ301" s="138"/>
      <c r="BA301" s="138"/>
      <c r="BB301" s="138"/>
      <c r="BC301" s="138"/>
      <c r="BD301" s="138"/>
      <c r="BE301" s="138"/>
      <c r="BF301" s="138"/>
      <c r="BG301" s="138"/>
      <c r="BH301" s="138"/>
    </row>
    <row r="302" spans="1:60" outlineLevel="1" x14ac:dyDescent="0.2">
      <c r="A302" s="141"/>
      <c r="B302" s="142"/>
      <c r="C302" s="178" t="s">
        <v>749</v>
      </c>
      <c r="D302" s="150"/>
      <c r="E302" s="151">
        <v>11.81</v>
      </c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 t="s">
        <v>148</v>
      </c>
      <c r="AH302" s="138">
        <v>0</v>
      </c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  <c r="BA302" s="138"/>
      <c r="BB302" s="138"/>
      <c r="BC302" s="138"/>
      <c r="BD302" s="138"/>
      <c r="BE302" s="138"/>
      <c r="BF302" s="138"/>
      <c r="BG302" s="138"/>
      <c r="BH302" s="138"/>
    </row>
    <row r="303" spans="1:60" ht="33.75" outlineLevel="1" x14ac:dyDescent="0.2">
      <c r="A303" s="159">
        <v>105</v>
      </c>
      <c r="B303" s="160" t="s">
        <v>750</v>
      </c>
      <c r="C303" s="177" t="s">
        <v>751</v>
      </c>
      <c r="D303" s="161" t="s">
        <v>141</v>
      </c>
      <c r="E303" s="162">
        <v>10.840000000000002</v>
      </c>
      <c r="F303" s="163"/>
      <c r="G303" s="164">
        <f>ROUND(E303*F303,2)</f>
        <v>0</v>
      </c>
      <c r="H303" s="163"/>
      <c r="I303" s="164">
        <f>ROUND(E303*H303,2)</f>
        <v>0</v>
      </c>
      <c r="J303" s="163"/>
      <c r="K303" s="164">
        <f>ROUND(E303*J303,2)</f>
        <v>0</v>
      </c>
      <c r="L303" s="164">
        <v>21</v>
      </c>
      <c r="M303" s="164">
        <f>G303*(1+L303/100)</f>
        <v>0</v>
      </c>
      <c r="N303" s="164">
        <v>6.5000000000000008E-4</v>
      </c>
      <c r="O303" s="164">
        <f>ROUND(E303*N303,2)</f>
        <v>0.01</v>
      </c>
      <c r="P303" s="164">
        <v>0</v>
      </c>
      <c r="Q303" s="164">
        <f>ROUND(E303*P303,2)</f>
        <v>0</v>
      </c>
      <c r="R303" s="164" t="s">
        <v>361</v>
      </c>
      <c r="S303" s="164" t="s">
        <v>143</v>
      </c>
      <c r="T303" s="165" t="s">
        <v>143</v>
      </c>
      <c r="U303" s="144">
        <v>0</v>
      </c>
      <c r="V303" s="144">
        <f>ROUND(E303*U303,2)</f>
        <v>0</v>
      </c>
      <c r="W303" s="144"/>
      <c r="X303" s="138"/>
      <c r="Y303" s="138"/>
      <c r="Z303" s="138"/>
      <c r="AA303" s="138"/>
      <c r="AB303" s="138"/>
      <c r="AC303" s="138"/>
      <c r="AD303" s="138"/>
      <c r="AE303" s="138"/>
      <c r="AF303" s="138"/>
      <c r="AG303" s="138" t="s">
        <v>144</v>
      </c>
      <c r="AH303" s="138"/>
      <c r="AI303" s="138"/>
      <c r="AJ303" s="138"/>
      <c r="AK303" s="138"/>
      <c r="AL303" s="138"/>
      <c r="AM303" s="138"/>
      <c r="AN303" s="138"/>
      <c r="AO303" s="138"/>
      <c r="AP303" s="138"/>
      <c r="AQ303" s="138"/>
      <c r="AR303" s="138"/>
      <c r="AS303" s="138"/>
      <c r="AT303" s="138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  <c r="BG303" s="138"/>
      <c r="BH303" s="138"/>
    </row>
    <row r="304" spans="1:60" outlineLevel="1" x14ac:dyDescent="0.2">
      <c r="A304" s="141"/>
      <c r="B304" s="142"/>
      <c r="C304" s="178" t="s">
        <v>747</v>
      </c>
      <c r="D304" s="150"/>
      <c r="E304" s="151">
        <v>10.840000000000002</v>
      </c>
      <c r="F304" s="144"/>
      <c r="G304" s="144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38"/>
      <c r="Y304" s="138"/>
      <c r="Z304" s="138"/>
      <c r="AA304" s="138"/>
      <c r="AB304" s="138"/>
      <c r="AC304" s="138"/>
      <c r="AD304" s="138"/>
      <c r="AE304" s="138"/>
      <c r="AF304" s="138"/>
      <c r="AG304" s="138" t="s">
        <v>148</v>
      </c>
      <c r="AH304" s="138">
        <v>0</v>
      </c>
      <c r="AI304" s="138"/>
      <c r="AJ304" s="138"/>
      <c r="AK304" s="138"/>
      <c r="AL304" s="138"/>
      <c r="AM304" s="138"/>
      <c r="AN304" s="138"/>
      <c r="AO304" s="138"/>
      <c r="AP304" s="138"/>
      <c r="AQ304" s="138"/>
      <c r="AR304" s="138"/>
      <c r="AS304" s="138"/>
      <c r="AT304" s="138"/>
      <c r="AU304" s="138"/>
      <c r="AV304" s="138"/>
      <c r="AW304" s="138"/>
      <c r="AX304" s="138"/>
      <c r="AY304" s="138"/>
      <c r="AZ304" s="138"/>
      <c r="BA304" s="138"/>
      <c r="BB304" s="138"/>
      <c r="BC304" s="138"/>
      <c r="BD304" s="138"/>
      <c r="BE304" s="138"/>
      <c r="BF304" s="138"/>
      <c r="BG304" s="138"/>
      <c r="BH304" s="138"/>
    </row>
    <row r="305" spans="1:60" outlineLevel="1" x14ac:dyDescent="0.2">
      <c r="A305" s="159">
        <v>106</v>
      </c>
      <c r="B305" s="160" t="s">
        <v>398</v>
      </c>
      <c r="C305" s="177" t="s">
        <v>399</v>
      </c>
      <c r="D305" s="161" t="s">
        <v>229</v>
      </c>
      <c r="E305" s="162">
        <v>22.1</v>
      </c>
      <c r="F305" s="163"/>
      <c r="G305" s="164">
        <f>ROUND(E305*F305,2)</f>
        <v>0</v>
      </c>
      <c r="H305" s="163"/>
      <c r="I305" s="164">
        <f>ROUND(E305*H305,2)</f>
        <v>0</v>
      </c>
      <c r="J305" s="163"/>
      <c r="K305" s="164">
        <f>ROUND(E305*J305,2)</f>
        <v>0</v>
      </c>
      <c r="L305" s="164">
        <v>21</v>
      </c>
      <c r="M305" s="164">
        <f>G305*(1+L305/100)</f>
        <v>0</v>
      </c>
      <c r="N305" s="164">
        <v>0</v>
      </c>
      <c r="O305" s="164">
        <f>ROUND(E305*N305,2)</f>
        <v>0</v>
      </c>
      <c r="P305" s="164">
        <v>0</v>
      </c>
      <c r="Q305" s="164">
        <f>ROUND(E305*P305,2)</f>
        <v>0</v>
      </c>
      <c r="R305" s="164" t="s">
        <v>361</v>
      </c>
      <c r="S305" s="164" t="s">
        <v>143</v>
      </c>
      <c r="T305" s="165" t="s">
        <v>143</v>
      </c>
      <c r="U305" s="144">
        <v>0.12000000000000001</v>
      </c>
      <c r="V305" s="144">
        <f>ROUND(E305*U305,2)</f>
        <v>2.65</v>
      </c>
      <c r="W305" s="144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 t="s">
        <v>144</v>
      </c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  <c r="AS305" s="138"/>
      <c r="AT305" s="138"/>
      <c r="AU305" s="138"/>
      <c r="AV305" s="138"/>
      <c r="AW305" s="138"/>
      <c r="AX305" s="138"/>
      <c r="AY305" s="138"/>
      <c r="AZ305" s="138"/>
      <c r="BA305" s="138"/>
      <c r="BB305" s="138"/>
      <c r="BC305" s="138"/>
      <c r="BD305" s="138"/>
      <c r="BE305" s="138"/>
      <c r="BF305" s="138"/>
      <c r="BG305" s="138"/>
      <c r="BH305" s="138"/>
    </row>
    <row r="306" spans="1:60" outlineLevel="1" x14ac:dyDescent="0.2">
      <c r="A306" s="141"/>
      <c r="B306" s="142"/>
      <c r="C306" s="178" t="s">
        <v>752</v>
      </c>
      <c r="D306" s="150"/>
      <c r="E306" s="151">
        <v>3.4000000000000004</v>
      </c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38"/>
      <c r="Y306" s="138"/>
      <c r="Z306" s="138"/>
      <c r="AA306" s="138"/>
      <c r="AB306" s="138"/>
      <c r="AC306" s="138"/>
      <c r="AD306" s="138"/>
      <c r="AE306" s="138"/>
      <c r="AF306" s="138"/>
      <c r="AG306" s="138" t="s">
        <v>148</v>
      </c>
      <c r="AH306" s="138">
        <v>0</v>
      </c>
      <c r="AI306" s="138"/>
      <c r="AJ306" s="138"/>
      <c r="AK306" s="138"/>
      <c r="AL306" s="138"/>
      <c r="AM306" s="138"/>
      <c r="AN306" s="138"/>
      <c r="AO306" s="138"/>
      <c r="AP306" s="138"/>
      <c r="AQ306" s="138"/>
      <c r="AR306" s="138"/>
      <c r="AS306" s="138"/>
      <c r="AT306" s="138"/>
      <c r="AU306" s="138"/>
      <c r="AV306" s="138"/>
      <c r="AW306" s="138"/>
      <c r="AX306" s="138"/>
      <c r="AY306" s="138"/>
      <c r="AZ306" s="138"/>
      <c r="BA306" s="138"/>
      <c r="BB306" s="138"/>
      <c r="BC306" s="138"/>
      <c r="BD306" s="138"/>
      <c r="BE306" s="138"/>
      <c r="BF306" s="138"/>
      <c r="BG306" s="138"/>
      <c r="BH306" s="138"/>
    </row>
    <row r="307" spans="1:60" outlineLevel="1" x14ac:dyDescent="0.2">
      <c r="A307" s="141"/>
      <c r="B307" s="142"/>
      <c r="C307" s="178" t="s">
        <v>753</v>
      </c>
      <c r="D307" s="150"/>
      <c r="E307" s="151">
        <v>10.3</v>
      </c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38"/>
      <c r="Y307" s="138"/>
      <c r="Z307" s="138"/>
      <c r="AA307" s="138"/>
      <c r="AB307" s="138"/>
      <c r="AC307" s="138"/>
      <c r="AD307" s="138"/>
      <c r="AE307" s="138"/>
      <c r="AF307" s="138"/>
      <c r="AG307" s="138" t="s">
        <v>148</v>
      </c>
      <c r="AH307" s="138">
        <v>0</v>
      </c>
      <c r="AI307" s="138"/>
      <c r="AJ307" s="138"/>
      <c r="AK307" s="138"/>
      <c r="AL307" s="138"/>
      <c r="AM307" s="138"/>
      <c r="AN307" s="138"/>
      <c r="AO307" s="138"/>
      <c r="AP307" s="138"/>
      <c r="AQ307" s="138"/>
      <c r="AR307" s="138"/>
      <c r="AS307" s="138"/>
      <c r="AT307" s="138"/>
      <c r="AU307" s="138"/>
      <c r="AV307" s="138"/>
      <c r="AW307" s="138"/>
      <c r="AX307" s="138"/>
      <c r="AY307" s="138"/>
      <c r="AZ307" s="138"/>
      <c r="BA307" s="138"/>
      <c r="BB307" s="138"/>
      <c r="BC307" s="138"/>
      <c r="BD307" s="138"/>
      <c r="BE307" s="138"/>
      <c r="BF307" s="138"/>
      <c r="BG307" s="138"/>
      <c r="BH307" s="138"/>
    </row>
    <row r="308" spans="1:60" outlineLevel="1" x14ac:dyDescent="0.2">
      <c r="A308" s="141"/>
      <c r="B308" s="142"/>
      <c r="C308" s="178" t="s">
        <v>754</v>
      </c>
      <c r="D308" s="150"/>
      <c r="E308" s="151">
        <v>8.4</v>
      </c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 t="s">
        <v>148</v>
      </c>
      <c r="AH308" s="138">
        <v>0</v>
      </c>
      <c r="AI308" s="138"/>
      <c r="AJ308" s="138"/>
      <c r="AK308" s="138"/>
      <c r="AL308" s="138"/>
      <c r="AM308" s="138"/>
      <c r="AN308" s="138"/>
      <c r="AO308" s="138"/>
      <c r="AP308" s="138"/>
      <c r="AQ308" s="138"/>
      <c r="AR308" s="138"/>
      <c r="AS308" s="138"/>
      <c r="AT308" s="138"/>
      <c r="AU308" s="138"/>
      <c r="AV308" s="138"/>
      <c r="AW308" s="138"/>
      <c r="AX308" s="138"/>
      <c r="AY308" s="138"/>
      <c r="AZ308" s="138"/>
      <c r="BA308" s="138"/>
      <c r="BB308" s="138"/>
      <c r="BC308" s="138"/>
      <c r="BD308" s="138"/>
      <c r="BE308" s="138"/>
      <c r="BF308" s="138"/>
      <c r="BG308" s="138"/>
      <c r="BH308" s="138"/>
    </row>
    <row r="309" spans="1:60" outlineLevel="1" x14ac:dyDescent="0.2">
      <c r="A309" s="159">
        <v>107</v>
      </c>
      <c r="B309" s="160" t="s">
        <v>403</v>
      </c>
      <c r="C309" s="177" t="s">
        <v>404</v>
      </c>
      <c r="D309" s="161" t="s">
        <v>229</v>
      </c>
      <c r="E309" s="162">
        <v>40.110000000000007</v>
      </c>
      <c r="F309" s="163"/>
      <c r="G309" s="164">
        <f>ROUND(E309*F309,2)</f>
        <v>0</v>
      </c>
      <c r="H309" s="163"/>
      <c r="I309" s="164">
        <f>ROUND(E309*H309,2)</f>
        <v>0</v>
      </c>
      <c r="J309" s="163"/>
      <c r="K309" s="164">
        <f>ROUND(E309*J309,2)</f>
        <v>0</v>
      </c>
      <c r="L309" s="164">
        <v>21</v>
      </c>
      <c r="M309" s="164">
        <f>G309*(1+L309/100)</f>
        <v>0</v>
      </c>
      <c r="N309" s="164">
        <v>0</v>
      </c>
      <c r="O309" s="164">
        <f>ROUND(E309*N309,2)</f>
        <v>0</v>
      </c>
      <c r="P309" s="164">
        <v>0</v>
      </c>
      <c r="Q309" s="164">
        <f>ROUND(E309*P309,2)</f>
        <v>0</v>
      </c>
      <c r="R309" s="164" t="s">
        <v>196</v>
      </c>
      <c r="S309" s="164" t="s">
        <v>143</v>
      </c>
      <c r="T309" s="165" t="s">
        <v>143</v>
      </c>
      <c r="U309" s="144">
        <v>0</v>
      </c>
      <c r="V309" s="144">
        <f>ROUND(E309*U309,2)</f>
        <v>0</v>
      </c>
      <c r="W309" s="144"/>
      <c r="X309" s="138"/>
      <c r="Y309" s="138"/>
      <c r="Z309" s="138"/>
      <c r="AA309" s="138"/>
      <c r="AB309" s="138"/>
      <c r="AC309" s="138"/>
      <c r="AD309" s="138"/>
      <c r="AE309" s="138"/>
      <c r="AF309" s="138"/>
      <c r="AG309" s="138" t="s">
        <v>694</v>
      </c>
      <c r="AH309" s="138"/>
      <c r="AI309" s="138"/>
      <c r="AJ309" s="138"/>
      <c r="AK309" s="138"/>
      <c r="AL309" s="138"/>
      <c r="AM309" s="138"/>
      <c r="AN309" s="138"/>
      <c r="AO309" s="138"/>
      <c r="AP309" s="138"/>
      <c r="AQ309" s="138"/>
      <c r="AR309" s="138"/>
      <c r="AS309" s="138"/>
      <c r="AT309" s="138"/>
      <c r="AU309" s="138"/>
      <c r="AV309" s="138"/>
      <c r="AW309" s="138"/>
      <c r="AX309" s="138"/>
      <c r="AY309" s="138"/>
      <c r="AZ309" s="138"/>
      <c r="BA309" s="138"/>
      <c r="BB309" s="138"/>
      <c r="BC309" s="138"/>
      <c r="BD309" s="138"/>
      <c r="BE309" s="138"/>
      <c r="BF309" s="138"/>
      <c r="BG309" s="138"/>
      <c r="BH309" s="138"/>
    </row>
    <row r="310" spans="1:60" outlineLevel="1" x14ac:dyDescent="0.2">
      <c r="A310" s="141"/>
      <c r="B310" s="142"/>
      <c r="C310" s="178" t="s">
        <v>755</v>
      </c>
      <c r="D310" s="150"/>
      <c r="E310" s="151">
        <v>24.310000000000002</v>
      </c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38"/>
      <c r="Y310" s="138"/>
      <c r="Z310" s="138"/>
      <c r="AA310" s="138"/>
      <c r="AB310" s="138"/>
      <c r="AC310" s="138"/>
      <c r="AD310" s="138"/>
      <c r="AE310" s="138"/>
      <c r="AF310" s="138"/>
      <c r="AG310" s="138" t="s">
        <v>148</v>
      </c>
      <c r="AH310" s="138">
        <v>0</v>
      </c>
      <c r="AI310" s="138"/>
      <c r="AJ310" s="138"/>
      <c r="AK310" s="138"/>
      <c r="AL310" s="138"/>
      <c r="AM310" s="138"/>
      <c r="AN310" s="138"/>
      <c r="AO310" s="138"/>
      <c r="AP310" s="138"/>
      <c r="AQ310" s="138"/>
      <c r="AR310" s="138"/>
      <c r="AS310" s="138"/>
      <c r="AT310" s="138"/>
      <c r="AU310" s="138"/>
      <c r="AV310" s="138"/>
      <c r="AW310" s="138"/>
      <c r="AX310" s="138"/>
      <c r="AY310" s="138"/>
      <c r="AZ310" s="138"/>
      <c r="BA310" s="138"/>
      <c r="BB310" s="138"/>
      <c r="BC310" s="138"/>
      <c r="BD310" s="138"/>
      <c r="BE310" s="138"/>
      <c r="BF310" s="138"/>
      <c r="BG310" s="138"/>
      <c r="BH310" s="138"/>
    </row>
    <row r="311" spans="1:60" outlineLevel="1" x14ac:dyDescent="0.2">
      <c r="A311" s="141"/>
      <c r="B311" s="142"/>
      <c r="C311" s="178" t="s">
        <v>756</v>
      </c>
      <c r="D311" s="150"/>
      <c r="E311" s="151">
        <v>6.6000000000000005</v>
      </c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 t="s">
        <v>148</v>
      </c>
      <c r="AH311" s="138">
        <v>0</v>
      </c>
      <c r="AI311" s="138"/>
      <c r="AJ311" s="138"/>
      <c r="AK311" s="138"/>
      <c r="AL311" s="138"/>
      <c r="AM311" s="138"/>
      <c r="AN311" s="138"/>
      <c r="AO311" s="138"/>
      <c r="AP311" s="138"/>
      <c r="AQ311" s="138"/>
      <c r="AR311" s="138"/>
      <c r="AS311" s="138"/>
      <c r="AT311" s="138"/>
      <c r="AU311" s="138"/>
      <c r="AV311" s="138"/>
      <c r="AW311" s="138"/>
      <c r="AX311" s="138"/>
      <c r="AY311" s="138"/>
      <c r="AZ311" s="138"/>
      <c r="BA311" s="138"/>
      <c r="BB311" s="138"/>
      <c r="BC311" s="138"/>
      <c r="BD311" s="138"/>
      <c r="BE311" s="138"/>
      <c r="BF311" s="138"/>
      <c r="BG311" s="138"/>
      <c r="BH311" s="138"/>
    </row>
    <row r="312" spans="1:60" outlineLevel="1" x14ac:dyDescent="0.2">
      <c r="A312" s="141"/>
      <c r="B312" s="142"/>
      <c r="C312" s="178" t="s">
        <v>757</v>
      </c>
      <c r="D312" s="150"/>
      <c r="E312" s="151">
        <v>9.2000000000000011</v>
      </c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38"/>
      <c r="Y312" s="138"/>
      <c r="Z312" s="138"/>
      <c r="AA312" s="138"/>
      <c r="AB312" s="138"/>
      <c r="AC312" s="138"/>
      <c r="AD312" s="138"/>
      <c r="AE312" s="138"/>
      <c r="AF312" s="138"/>
      <c r="AG312" s="138" t="s">
        <v>148</v>
      </c>
      <c r="AH312" s="138">
        <v>0</v>
      </c>
      <c r="AI312" s="138"/>
      <c r="AJ312" s="138"/>
      <c r="AK312" s="138"/>
      <c r="AL312" s="138"/>
      <c r="AM312" s="138"/>
      <c r="AN312" s="138"/>
      <c r="AO312" s="138"/>
      <c r="AP312" s="138"/>
      <c r="AQ312" s="138"/>
      <c r="AR312" s="138"/>
      <c r="AS312" s="138"/>
      <c r="AT312" s="138"/>
      <c r="AU312" s="138"/>
      <c r="AV312" s="138"/>
      <c r="AW312" s="138"/>
      <c r="AX312" s="138"/>
      <c r="AY312" s="138"/>
      <c r="AZ312" s="138"/>
      <c r="BA312" s="138"/>
      <c r="BB312" s="138"/>
      <c r="BC312" s="138"/>
      <c r="BD312" s="138"/>
      <c r="BE312" s="138"/>
      <c r="BF312" s="138"/>
      <c r="BG312" s="138"/>
      <c r="BH312" s="138"/>
    </row>
    <row r="313" spans="1:60" ht="22.5" outlineLevel="1" x14ac:dyDescent="0.2">
      <c r="A313" s="159">
        <v>108</v>
      </c>
      <c r="B313" s="160" t="s">
        <v>406</v>
      </c>
      <c r="C313" s="177" t="s">
        <v>407</v>
      </c>
      <c r="D313" s="161" t="s">
        <v>141</v>
      </c>
      <c r="E313" s="162">
        <v>38.317130000000006</v>
      </c>
      <c r="F313" s="163"/>
      <c r="G313" s="164">
        <f>ROUND(E313*F313,2)</f>
        <v>0</v>
      </c>
      <c r="H313" s="163"/>
      <c r="I313" s="164">
        <f>ROUND(E313*H313,2)</f>
        <v>0</v>
      </c>
      <c r="J313" s="163"/>
      <c r="K313" s="164">
        <f>ROUND(E313*J313,2)</f>
        <v>0</v>
      </c>
      <c r="L313" s="164">
        <v>21</v>
      </c>
      <c r="M313" s="164">
        <f>G313*(1+L313/100)</f>
        <v>0</v>
      </c>
      <c r="N313" s="164">
        <v>1.26E-2</v>
      </c>
      <c r="O313" s="164">
        <f>ROUND(E313*N313,2)</f>
        <v>0.48</v>
      </c>
      <c r="P313" s="164">
        <v>0</v>
      </c>
      <c r="Q313" s="164">
        <f>ROUND(E313*P313,2)</f>
        <v>0</v>
      </c>
      <c r="R313" s="164" t="s">
        <v>196</v>
      </c>
      <c r="S313" s="164" t="s">
        <v>143</v>
      </c>
      <c r="T313" s="165" t="s">
        <v>143</v>
      </c>
      <c r="U313" s="144">
        <v>0</v>
      </c>
      <c r="V313" s="144">
        <f>ROUND(E313*U313,2)</f>
        <v>0</v>
      </c>
      <c r="W313" s="144"/>
      <c r="X313" s="138"/>
      <c r="Y313" s="138"/>
      <c r="Z313" s="138"/>
      <c r="AA313" s="138"/>
      <c r="AB313" s="138"/>
      <c r="AC313" s="138"/>
      <c r="AD313" s="138"/>
      <c r="AE313" s="138"/>
      <c r="AF313" s="138"/>
      <c r="AG313" s="138" t="s">
        <v>694</v>
      </c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8"/>
      <c r="AX313" s="138"/>
      <c r="AY313" s="138"/>
      <c r="AZ313" s="138"/>
      <c r="BA313" s="138"/>
      <c r="BB313" s="138"/>
      <c r="BC313" s="138"/>
      <c r="BD313" s="138"/>
      <c r="BE313" s="138"/>
      <c r="BF313" s="138"/>
      <c r="BG313" s="138"/>
      <c r="BH313" s="138"/>
    </row>
    <row r="314" spans="1:60" outlineLevel="1" x14ac:dyDescent="0.2">
      <c r="A314" s="141"/>
      <c r="B314" s="142"/>
      <c r="C314" s="178" t="s">
        <v>758</v>
      </c>
      <c r="D314" s="150"/>
      <c r="E314" s="151">
        <v>38.32</v>
      </c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 t="s">
        <v>148</v>
      </c>
      <c r="AH314" s="138">
        <v>0</v>
      </c>
      <c r="AI314" s="138"/>
      <c r="AJ314" s="138"/>
      <c r="AK314" s="138"/>
      <c r="AL314" s="138"/>
      <c r="AM314" s="138"/>
      <c r="AN314" s="138"/>
      <c r="AO314" s="138"/>
      <c r="AP314" s="138"/>
      <c r="AQ314" s="138"/>
      <c r="AR314" s="138"/>
      <c r="AS314" s="138"/>
      <c r="AT314" s="138"/>
      <c r="AU314" s="138"/>
      <c r="AV314" s="138"/>
      <c r="AW314" s="138"/>
      <c r="AX314" s="138"/>
      <c r="AY314" s="138"/>
      <c r="AZ314" s="138"/>
      <c r="BA314" s="138"/>
      <c r="BB314" s="138"/>
      <c r="BC314" s="138"/>
      <c r="BD314" s="138"/>
      <c r="BE314" s="138"/>
      <c r="BF314" s="138"/>
      <c r="BG314" s="138"/>
      <c r="BH314" s="138"/>
    </row>
    <row r="315" spans="1:60" outlineLevel="1" x14ac:dyDescent="0.2">
      <c r="A315" s="141">
        <v>109</v>
      </c>
      <c r="B315" s="142" t="s">
        <v>409</v>
      </c>
      <c r="C315" s="180" t="s">
        <v>410</v>
      </c>
      <c r="D315" s="143" t="s">
        <v>0</v>
      </c>
      <c r="E315" s="174"/>
      <c r="F315" s="149"/>
      <c r="G315" s="144">
        <f>ROUND(E315*F315,2)</f>
        <v>0</v>
      </c>
      <c r="H315" s="149"/>
      <c r="I315" s="144">
        <f>ROUND(E315*H315,2)</f>
        <v>0</v>
      </c>
      <c r="J315" s="149"/>
      <c r="K315" s="144">
        <f>ROUND(E315*J315,2)</f>
        <v>0</v>
      </c>
      <c r="L315" s="144">
        <v>21</v>
      </c>
      <c r="M315" s="144">
        <f>G315*(1+L315/100)</f>
        <v>0</v>
      </c>
      <c r="N315" s="144">
        <v>0</v>
      </c>
      <c r="O315" s="144">
        <f>ROUND(E315*N315,2)</f>
        <v>0</v>
      </c>
      <c r="P315" s="144">
        <v>0</v>
      </c>
      <c r="Q315" s="144">
        <f>ROUND(E315*P315,2)</f>
        <v>0</v>
      </c>
      <c r="R315" s="144" t="s">
        <v>361</v>
      </c>
      <c r="S315" s="144" t="s">
        <v>143</v>
      </c>
      <c r="T315" s="144" t="s">
        <v>143</v>
      </c>
      <c r="U315" s="144">
        <v>0</v>
      </c>
      <c r="V315" s="144">
        <f>ROUND(E315*U315,2)</f>
        <v>0</v>
      </c>
      <c r="W315" s="144"/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 t="s">
        <v>256</v>
      </c>
      <c r="AH315" s="138"/>
      <c r="AI315" s="138"/>
      <c r="AJ315" s="138"/>
      <c r="AK315" s="138"/>
      <c r="AL315" s="138"/>
      <c r="AM315" s="138"/>
      <c r="AN315" s="138"/>
      <c r="AO315" s="138"/>
      <c r="AP315" s="138"/>
      <c r="AQ315" s="138"/>
      <c r="AR315" s="138"/>
      <c r="AS315" s="138"/>
      <c r="AT315" s="138"/>
      <c r="AU315" s="138"/>
      <c r="AV315" s="138"/>
      <c r="AW315" s="138"/>
      <c r="AX315" s="138"/>
      <c r="AY315" s="138"/>
      <c r="AZ315" s="138"/>
      <c r="BA315" s="138"/>
      <c r="BB315" s="138"/>
      <c r="BC315" s="138"/>
      <c r="BD315" s="138"/>
      <c r="BE315" s="138"/>
      <c r="BF315" s="138"/>
      <c r="BG315" s="138"/>
      <c r="BH315" s="138"/>
    </row>
    <row r="316" spans="1:60" x14ac:dyDescent="0.2">
      <c r="A316" s="153" t="s">
        <v>137</v>
      </c>
      <c r="B316" s="154" t="s">
        <v>104</v>
      </c>
      <c r="C316" s="176" t="s">
        <v>105</v>
      </c>
      <c r="D316" s="155"/>
      <c r="E316" s="156"/>
      <c r="F316" s="157"/>
      <c r="G316" s="157">
        <f>SUMIF(AG317:AG326,"&lt;&gt;NOR",G317:G326)</f>
        <v>0</v>
      </c>
      <c r="H316" s="157"/>
      <c r="I316" s="157">
        <f>SUM(I317:I326)</f>
        <v>0</v>
      </c>
      <c r="J316" s="157"/>
      <c r="K316" s="157">
        <f>SUM(K317:K326)</f>
        <v>0</v>
      </c>
      <c r="L316" s="157"/>
      <c r="M316" s="157">
        <f>SUM(M317:M326)</f>
        <v>0</v>
      </c>
      <c r="N316" s="157"/>
      <c r="O316" s="157">
        <f>SUM(O317:O326)</f>
        <v>0.01</v>
      </c>
      <c r="P316" s="157"/>
      <c r="Q316" s="157">
        <f>SUM(Q317:Q326)</f>
        <v>0</v>
      </c>
      <c r="R316" s="157"/>
      <c r="S316" s="157"/>
      <c r="T316" s="158"/>
      <c r="U316" s="152"/>
      <c r="V316" s="152">
        <f>SUM(V317:V326)</f>
        <v>10.49</v>
      </c>
      <c r="W316" s="152"/>
      <c r="AG316" t="s">
        <v>138</v>
      </c>
    </row>
    <row r="317" spans="1:60" ht="22.5" outlineLevel="1" x14ac:dyDescent="0.2">
      <c r="A317" s="159">
        <v>110</v>
      </c>
      <c r="B317" s="160" t="s">
        <v>759</v>
      </c>
      <c r="C317" s="177" t="s">
        <v>760</v>
      </c>
      <c r="D317" s="161" t="s">
        <v>141</v>
      </c>
      <c r="E317" s="162">
        <v>10.8</v>
      </c>
      <c r="F317" s="163"/>
      <c r="G317" s="164">
        <f>ROUND(E317*F317,2)</f>
        <v>0</v>
      </c>
      <c r="H317" s="163"/>
      <c r="I317" s="164">
        <f>ROUND(E317*H317,2)</f>
        <v>0</v>
      </c>
      <c r="J317" s="163"/>
      <c r="K317" s="164">
        <f>ROUND(E317*J317,2)</f>
        <v>0</v>
      </c>
      <c r="L317" s="164">
        <v>21</v>
      </c>
      <c r="M317" s="164">
        <f>G317*(1+L317/100)</f>
        <v>0</v>
      </c>
      <c r="N317" s="164">
        <v>4.9000000000000009E-4</v>
      </c>
      <c r="O317" s="164">
        <f>ROUND(E317*N317,2)</f>
        <v>0.01</v>
      </c>
      <c r="P317" s="164">
        <v>0</v>
      </c>
      <c r="Q317" s="164">
        <f>ROUND(E317*P317,2)</f>
        <v>0</v>
      </c>
      <c r="R317" s="164" t="s">
        <v>413</v>
      </c>
      <c r="S317" s="164" t="s">
        <v>143</v>
      </c>
      <c r="T317" s="165" t="s">
        <v>143</v>
      </c>
      <c r="U317" s="144">
        <v>0.24300000000000002</v>
      </c>
      <c r="V317" s="144">
        <f>ROUND(E317*U317,2)</f>
        <v>2.62</v>
      </c>
      <c r="W317" s="144"/>
      <c r="X317" s="138"/>
      <c r="Y317" s="138"/>
      <c r="Z317" s="138"/>
      <c r="AA317" s="138"/>
      <c r="AB317" s="138"/>
      <c r="AC317" s="138"/>
      <c r="AD317" s="138"/>
      <c r="AE317" s="138"/>
      <c r="AF317" s="138"/>
      <c r="AG317" s="138" t="s">
        <v>144</v>
      </c>
      <c r="AH317" s="138"/>
      <c r="AI317" s="138"/>
      <c r="AJ317" s="138"/>
      <c r="AK317" s="138"/>
      <c r="AL317" s="138"/>
      <c r="AM317" s="138"/>
      <c r="AN317" s="138"/>
      <c r="AO317" s="138"/>
      <c r="AP317" s="138"/>
      <c r="AQ317" s="138"/>
      <c r="AR317" s="138"/>
      <c r="AS317" s="138"/>
      <c r="AT317" s="138"/>
      <c r="AU317" s="138"/>
      <c r="AV317" s="138"/>
      <c r="AW317" s="138"/>
      <c r="AX317" s="138"/>
      <c r="AY317" s="138"/>
      <c r="AZ317" s="138"/>
      <c r="BA317" s="138"/>
      <c r="BB317" s="138"/>
      <c r="BC317" s="138"/>
      <c r="BD317" s="138"/>
      <c r="BE317" s="138"/>
      <c r="BF317" s="138"/>
      <c r="BG317" s="138"/>
      <c r="BH317" s="138"/>
    </row>
    <row r="318" spans="1:60" outlineLevel="1" x14ac:dyDescent="0.2">
      <c r="A318" s="141"/>
      <c r="B318" s="142"/>
      <c r="C318" s="178" t="s">
        <v>761</v>
      </c>
      <c r="D318" s="150"/>
      <c r="E318" s="151">
        <v>10.8</v>
      </c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 t="s">
        <v>148</v>
      </c>
      <c r="AH318" s="138">
        <v>0</v>
      </c>
      <c r="AI318" s="138"/>
      <c r="AJ318" s="138"/>
      <c r="AK318" s="138"/>
      <c r="AL318" s="138"/>
      <c r="AM318" s="138"/>
      <c r="AN318" s="138"/>
      <c r="AO318" s="138"/>
      <c r="AP318" s="138"/>
      <c r="AQ318" s="138"/>
      <c r="AR318" s="138"/>
      <c r="AS318" s="138"/>
      <c r="AT318" s="138"/>
      <c r="AU318" s="138"/>
      <c r="AV318" s="138"/>
      <c r="AW318" s="138"/>
      <c r="AX318" s="138"/>
      <c r="AY318" s="138"/>
      <c r="AZ318" s="138"/>
      <c r="BA318" s="138"/>
      <c r="BB318" s="138"/>
      <c r="BC318" s="138"/>
      <c r="BD318" s="138"/>
      <c r="BE318" s="138"/>
      <c r="BF318" s="138"/>
      <c r="BG318" s="138"/>
      <c r="BH318" s="138"/>
    </row>
    <row r="319" spans="1:60" ht="22.5" outlineLevel="1" x14ac:dyDescent="0.2">
      <c r="A319" s="159">
        <v>111</v>
      </c>
      <c r="B319" s="160" t="s">
        <v>762</v>
      </c>
      <c r="C319" s="177" t="s">
        <v>763</v>
      </c>
      <c r="D319" s="161" t="s">
        <v>229</v>
      </c>
      <c r="E319" s="162">
        <v>57.5</v>
      </c>
      <c r="F319" s="163"/>
      <c r="G319" s="164">
        <f>ROUND(E319*F319,2)</f>
        <v>0</v>
      </c>
      <c r="H319" s="163"/>
      <c r="I319" s="164">
        <f>ROUND(E319*H319,2)</f>
        <v>0</v>
      </c>
      <c r="J319" s="163"/>
      <c r="K319" s="164">
        <f>ROUND(E319*J319,2)</f>
        <v>0</v>
      </c>
      <c r="L319" s="164">
        <v>21</v>
      </c>
      <c r="M319" s="164">
        <f>G319*(1+L319/100)</f>
        <v>0</v>
      </c>
      <c r="N319" s="164">
        <v>7.0000000000000007E-5</v>
      </c>
      <c r="O319" s="164">
        <f>ROUND(E319*N319,2)</f>
        <v>0</v>
      </c>
      <c r="P319" s="164">
        <v>0</v>
      </c>
      <c r="Q319" s="164">
        <f>ROUND(E319*P319,2)</f>
        <v>0</v>
      </c>
      <c r="R319" s="164" t="s">
        <v>413</v>
      </c>
      <c r="S319" s="164" t="s">
        <v>143</v>
      </c>
      <c r="T319" s="165" t="s">
        <v>143</v>
      </c>
      <c r="U319" s="144">
        <v>8.7000000000000008E-2</v>
      </c>
      <c r="V319" s="144">
        <f>ROUND(E319*U319,2)</f>
        <v>5</v>
      </c>
      <c r="W319" s="144"/>
      <c r="X319" s="138"/>
      <c r="Y319" s="138"/>
      <c r="Z319" s="138"/>
      <c r="AA319" s="138"/>
      <c r="AB319" s="138"/>
      <c r="AC319" s="138"/>
      <c r="AD319" s="138"/>
      <c r="AE319" s="138"/>
      <c r="AF319" s="138"/>
      <c r="AG319" s="138" t="s">
        <v>144</v>
      </c>
      <c r="AH319" s="138"/>
      <c r="AI319" s="138"/>
      <c r="AJ319" s="138"/>
      <c r="AK319" s="138"/>
      <c r="AL319" s="138"/>
      <c r="AM319" s="138"/>
      <c r="AN319" s="138"/>
      <c r="AO319" s="138"/>
      <c r="AP319" s="138"/>
      <c r="AQ319" s="138"/>
      <c r="AR319" s="138"/>
      <c r="AS319" s="138"/>
      <c r="AT319" s="138"/>
      <c r="AU319" s="138"/>
      <c r="AV319" s="138"/>
      <c r="AW319" s="138"/>
      <c r="AX319" s="138"/>
      <c r="AY319" s="138"/>
      <c r="AZ319" s="138"/>
      <c r="BA319" s="138"/>
      <c r="BB319" s="138"/>
      <c r="BC319" s="138"/>
      <c r="BD319" s="138"/>
      <c r="BE319" s="138"/>
      <c r="BF319" s="138"/>
      <c r="BG319" s="138"/>
      <c r="BH319" s="138"/>
    </row>
    <row r="320" spans="1:60" outlineLevel="1" x14ac:dyDescent="0.2">
      <c r="A320" s="141"/>
      <c r="B320" s="142"/>
      <c r="C320" s="251" t="s">
        <v>764</v>
      </c>
      <c r="D320" s="252"/>
      <c r="E320" s="252"/>
      <c r="F320" s="252"/>
      <c r="G320" s="252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38"/>
      <c r="Y320" s="138"/>
      <c r="Z320" s="138"/>
      <c r="AA320" s="138"/>
      <c r="AB320" s="138"/>
      <c r="AC320" s="138"/>
      <c r="AD320" s="138"/>
      <c r="AE320" s="138"/>
      <c r="AF320" s="138"/>
      <c r="AG320" s="138" t="s">
        <v>146</v>
      </c>
      <c r="AH320" s="138"/>
      <c r="AI320" s="138"/>
      <c r="AJ320" s="138"/>
      <c r="AK320" s="138"/>
      <c r="AL320" s="138"/>
      <c r="AM320" s="138"/>
      <c r="AN320" s="138"/>
      <c r="AO320" s="138"/>
      <c r="AP320" s="138"/>
      <c r="AQ320" s="138"/>
      <c r="AR320" s="138"/>
      <c r="AS320" s="138"/>
      <c r="AT320" s="138"/>
      <c r="AU320" s="138"/>
      <c r="AV320" s="138"/>
      <c r="AW320" s="138"/>
      <c r="AX320" s="138"/>
      <c r="AY320" s="138"/>
      <c r="AZ320" s="138"/>
      <c r="BA320" s="138"/>
      <c r="BB320" s="138"/>
      <c r="BC320" s="138"/>
      <c r="BD320" s="138"/>
      <c r="BE320" s="138"/>
      <c r="BF320" s="138"/>
      <c r="BG320" s="138"/>
      <c r="BH320" s="138"/>
    </row>
    <row r="321" spans="1:60" outlineLevel="1" x14ac:dyDescent="0.2">
      <c r="A321" s="141"/>
      <c r="B321" s="142"/>
      <c r="C321" s="178" t="s">
        <v>765</v>
      </c>
      <c r="D321" s="150"/>
      <c r="E321" s="151">
        <v>27.5</v>
      </c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38"/>
      <c r="Y321" s="138"/>
      <c r="Z321" s="138"/>
      <c r="AA321" s="138"/>
      <c r="AB321" s="138"/>
      <c r="AC321" s="138"/>
      <c r="AD321" s="138"/>
      <c r="AE321" s="138"/>
      <c r="AF321" s="138"/>
      <c r="AG321" s="138" t="s">
        <v>148</v>
      </c>
      <c r="AH321" s="138">
        <v>0</v>
      </c>
      <c r="AI321" s="138"/>
      <c r="AJ321" s="138"/>
      <c r="AK321" s="138"/>
      <c r="AL321" s="138"/>
      <c r="AM321" s="138"/>
      <c r="AN321" s="138"/>
      <c r="AO321" s="138"/>
      <c r="AP321" s="138"/>
      <c r="AQ321" s="138"/>
      <c r="AR321" s="138"/>
      <c r="AS321" s="138"/>
      <c r="AT321" s="138"/>
      <c r="AU321" s="138"/>
      <c r="AV321" s="138"/>
      <c r="AW321" s="138"/>
      <c r="AX321" s="138"/>
      <c r="AY321" s="138"/>
      <c r="AZ321" s="138"/>
      <c r="BA321" s="138"/>
      <c r="BB321" s="138"/>
      <c r="BC321" s="138"/>
      <c r="BD321" s="138"/>
      <c r="BE321" s="138"/>
      <c r="BF321" s="138"/>
      <c r="BG321" s="138"/>
      <c r="BH321" s="138"/>
    </row>
    <row r="322" spans="1:60" outlineLevel="1" x14ac:dyDescent="0.2">
      <c r="A322" s="141"/>
      <c r="B322" s="142"/>
      <c r="C322" s="178" t="s">
        <v>766</v>
      </c>
      <c r="D322" s="150"/>
      <c r="E322" s="151">
        <v>30</v>
      </c>
      <c r="F322" s="144"/>
      <c r="G322" s="144"/>
      <c r="H322" s="144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38"/>
      <c r="Y322" s="138"/>
      <c r="Z322" s="138"/>
      <c r="AA322" s="138"/>
      <c r="AB322" s="138"/>
      <c r="AC322" s="138"/>
      <c r="AD322" s="138"/>
      <c r="AE322" s="138"/>
      <c r="AF322" s="138"/>
      <c r="AG322" s="138" t="s">
        <v>148</v>
      </c>
      <c r="AH322" s="138">
        <v>0</v>
      </c>
      <c r="AI322" s="138"/>
      <c r="AJ322" s="138"/>
      <c r="AK322" s="138"/>
      <c r="AL322" s="138"/>
      <c r="AM322" s="138"/>
      <c r="AN322" s="138"/>
      <c r="AO322" s="138"/>
      <c r="AP322" s="138"/>
      <c r="AQ322" s="138"/>
      <c r="AR322" s="138"/>
      <c r="AS322" s="138"/>
      <c r="AT322" s="138"/>
      <c r="AU322" s="138"/>
      <c r="AV322" s="138"/>
      <c r="AW322" s="138"/>
      <c r="AX322" s="138"/>
      <c r="AY322" s="138"/>
      <c r="AZ322" s="138"/>
      <c r="BA322" s="138"/>
      <c r="BB322" s="138"/>
      <c r="BC322" s="138"/>
      <c r="BD322" s="138"/>
      <c r="BE322" s="138"/>
      <c r="BF322" s="138"/>
      <c r="BG322" s="138"/>
      <c r="BH322" s="138"/>
    </row>
    <row r="323" spans="1:60" ht="22.5" outlineLevel="1" x14ac:dyDescent="0.2">
      <c r="A323" s="159">
        <v>112</v>
      </c>
      <c r="B323" s="160" t="s">
        <v>415</v>
      </c>
      <c r="C323" s="177" t="s">
        <v>416</v>
      </c>
      <c r="D323" s="161" t="s">
        <v>141</v>
      </c>
      <c r="E323" s="162">
        <v>5.0715000000000003</v>
      </c>
      <c r="F323" s="163"/>
      <c r="G323" s="164">
        <f>ROUND(E323*F323,2)</f>
        <v>0</v>
      </c>
      <c r="H323" s="163"/>
      <c r="I323" s="164">
        <f>ROUND(E323*H323,2)</f>
        <v>0</v>
      </c>
      <c r="J323" s="163"/>
      <c r="K323" s="164">
        <f>ROUND(E323*J323,2)</f>
        <v>0</v>
      </c>
      <c r="L323" s="164">
        <v>21</v>
      </c>
      <c r="M323" s="164">
        <f>G323*(1+L323/100)</f>
        <v>0</v>
      </c>
      <c r="N323" s="164">
        <v>3.8000000000000002E-4</v>
      </c>
      <c r="O323" s="164">
        <f>ROUND(E323*N323,2)</f>
        <v>0</v>
      </c>
      <c r="P323" s="164">
        <v>0</v>
      </c>
      <c r="Q323" s="164">
        <f>ROUND(E323*P323,2)</f>
        <v>0</v>
      </c>
      <c r="R323" s="164" t="s">
        <v>413</v>
      </c>
      <c r="S323" s="164" t="s">
        <v>143</v>
      </c>
      <c r="T323" s="165" t="s">
        <v>143</v>
      </c>
      <c r="U323" s="144">
        <v>0.56600000000000006</v>
      </c>
      <c r="V323" s="144">
        <f>ROUND(E323*U323,2)</f>
        <v>2.87</v>
      </c>
      <c r="W323" s="144"/>
      <c r="X323" s="138"/>
      <c r="Y323" s="138"/>
      <c r="Z323" s="138"/>
      <c r="AA323" s="138"/>
      <c r="AB323" s="138"/>
      <c r="AC323" s="138"/>
      <c r="AD323" s="138"/>
      <c r="AE323" s="138"/>
      <c r="AF323" s="138"/>
      <c r="AG323" s="138" t="s">
        <v>144</v>
      </c>
      <c r="AH323" s="138"/>
      <c r="AI323" s="138"/>
      <c r="AJ323" s="138"/>
      <c r="AK323" s="138"/>
      <c r="AL323" s="138"/>
      <c r="AM323" s="138"/>
      <c r="AN323" s="138"/>
      <c r="AO323" s="138"/>
      <c r="AP323" s="138"/>
      <c r="AQ323" s="138"/>
      <c r="AR323" s="138"/>
      <c r="AS323" s="138"/>
      <c r="AT323" s="138"/>
      <c r="AU323" s="138"/>
      <c r="AV323" s="138"/>
      <c r="AW323" s="138"/>
      <c r="AX323" s="138"/>
      <c r="AY323" s="138"/>
      <c r="AZ323" s="138"/>
      <c r="BA323" s="138"/>
      <c r="BB323" s="138"/>
      <c r="BC323" s="138"/>
      <c r="BD323" s="138"/>
      <c r="BE323" s="138"/>
      <c r="BF323" s="138"/>
      <c r="BG323" s="138"/>
      <c r="BH323" s="138"/>
    </row>
    <row r="324" spans="1:60" ht="22.5" outlineLevel="1" x14ac:dyDescent="0.2">
      <c r="A324" s="141"/>
      <c r="B324" s="142"/>
      <c r="C324" s="251" t="s">
        <v>417</v>
      </c>
      <c r="D324" s="252"/>
      <c r="E324" s="252"/>
      <c r="F324" s="252"/>
      <c r="G324" s="252"/>
      <c r="H324" s="144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 t="s">
        <v>146</v>
      </c>
      <c r="AH324" s="138"/>
      <c r="AI324" s="138"/>
      <c r="AJ324" s="138"/>
      <c r="AK324" s="138"/>
      <c r="AL324" s="138"/>
      <c r="AM324" s="138"/>
      <c r="AN324" s="138"/>
      <c r="AO324" s="138"/>
      <c r="AP324" s="138"/>
      <c r="AQ324" s="138"/>
      <c r="AR324" s="138"/>
      <c r="AS324" s="138"/>
      <c r="AT324" s="138"/>
      <c r="AU324" s="138"/>
      <c r="AV324" s="138"/>
      <c r="AW324" s="138"/>
      <c r="AX324" s="138"/>
      <c r="AY324" s="138"/>
      <c r="AZ324" s="138"/>
      <c r="BA324" s="173" t="str">
        <f>C324</f>
        <v>dveří vícevýplňových (profilovaných) a žaluziových nebo oken dvoudílných tříkřídlových a vícekřídlových a oken třídílných a vícedílných nebo vestavěného nábytku</v>
      </c>
      <c r="BB324" s="138"/>
      <c r="BC324" s="138"/>
      <c r="BD324" s="138"/>
      <c r="BE324" s="138"/>
      <c r="BF324" s="138"/>
      <c r="BG324" s="138"/>
      <c r="BH324" s="138"/>
    </row>
    <row r="325" spans="1:60" outlineLevel="1" x14ac:dyDescent="0.2">
      <c r="A325" s="141"/>
      <c r="B325" s="142"/>
      <c r="C325" s="178" t="s">
        <v>767</v>
      </c>
      <c r="D325" s="150"/>
      <c r="E325" s="151">
        <v>3.9800000000000004</v>
      </c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 t="s">
        <v>148</v>
      </c>
      <c r="AH325" s="138">
        <v>0</v>
      </c>
      <c r="AI325" s="138"/>
      <c r="AJ325" s="138"/>
      <c r="AK325" s="138"/>
      <c r="AL325" s="138"/>
      <c r="AM325" s="138"/>
      <c r="AN325" s="138"/>
      <c r="AO325" s="138"/>
      <c r="AP325" s="138"/>
      <c r="AQ325" s="138"/>
      <c r="AR325" s="138"/>
      <c r="AS325" s="138"/>
      <c r="AT325" s="138"/>
      <c r="AU325" s="138"/>
      <c r="AV325" s="138"/>
      <c r="AW325" s="138"/>
      <c r="AX325" s="138"/>
      <c r="AY325" s="138"/>
      <c r="AZ325" s="138"/>
      <c r="BA325" s="138"/>
      <c r="BB325" s="138"/>
      <c r="BC325" s="138"/>
      <c r="BD325" s="138"/>
      <c r="BE325" s="138"/>
      <c r="BF325" s="138"/>
      <c r="BG325" s="138"/>
      <c r="BH325" s="138"/>
    </row>
    <row r="326" spans="1:60" outlineLevel="1" x14ac:dyDescent="0.2">
      <c r="A326" s="141"/>
      <c r="B326" s="142"/>
      <c r="C326" s="178" t="s">
        <v>768</v>
      </c>
      <c r="D326" s="150"/>
      <c r="E326" s="151">
        <v>1.0900000000000001</v>
      </c>
      <c r="F326" s="144"/>
      <c r="G326" s="144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 t="s">
        <v>148</v>
      </c>
      <c r="AH326" s="138">
        <v>0</v>
      </c>
      <c r="AI326" s="138"/>
      <c r="AJ326" s="138"/>
      <c r="AK326" s="138"/>
      <c r="AL326" s="138"/>
      <c r="AM326" s="138"/>
      <c r="AN326" s="138"/>
      <c r="AO326" s="138"/>
      <c r="AP326" s="138"/>
      <c r="AQ326" s="138"/>
      <c r="AR326" s="138"/>
      <c r="AS326" s="138"/>
      <c r="AT326" s="138"/>
      <c r="AU326" s="138"/>
      <c r="AV326" s="138"/>
      <c r="AW326" s="138"/>
      <c r="AX326" s="138"/>
      <c r="AY326" s="138"/>
      <c r="AZ326" s="138"/>
      <c r="BA326" s="138"/>
      <c r="BB326" s="138"/>
      <c r="BC326" s="138"/>
      <c r="BD326" s="138"/>
      <c r="BE326" s="138"/>
      <c r="BF326" s="138"/>
      <c r="BG326" s="138"/>
      <c r="BH326" s="138"/>
    </row>
    <row r="327" spans="1:60" x14ac:dyDescent="0.2">
      <c r="A327" s="153" t="s">
        <v>137</v>
      </c>
      <c r="B327" s="154" t="s">
        <v>106</v>
      </c>
      <c r="C327" s="176" t="s">
        <v>107</v>
      </c>
      <c r="D327" s="155"/>
      <c r="E327" s="156"/>
      <c r="F327" s="157"/>
      <c r="G327" s="157">
        <f>SUMIF(AG328:AG341,"&lt;&gt;NOR",G328:G341)</f>
        <v>0</v>
      </c>
      <c r="H327" s="157"/>
      <c r="I327" s="157">
        <f>SUM(I328:I341)</f>
        <v>0</v>
      </c>
      <c r="J327" s="157"/>
      <c r="K327" s="157">
        <f>SUM(K328:K341)</f>
        <v>0</v>
      </c>
      <c r="L327" s="157"/>
      <c r="M327" s="157">
        <f>SUM(M328:M341)</f>
        <v>0</v>
      </c>
      <c r="N327" s="157"/>
      <c r="O327" s="157">
        <f>SUM(O328:O341)</f>
        <v>0.06</v>
      </c>
      <c r="P327" s="157"/>
      <c r="Q327" s="157">
        <f>SUM(Q328:Q341)</f>
        <v>0</v>
      </c>
      <c r="R327" s="157"/>
      <c r="S327" s="157"/>
      <c r="T327" s="158"/>
      <c r="U327" s="152"/>
      <c r="V327" s="152">
        <f>SUM(V328:V341)</f>
        <v>30.65</v>
      </c>
      <c r="W327" s="152"/>
      <c r="AG327" t="s">
        <v>138</v>
      </c>
    </row>
    <row r="328" spans="1:60" outlineLevel="1" x14ac:dyDescent="0.2">
      <c r="A328" s="159">
        <v>113</v>
      </c>
      <c r="B328" s="160" t="s">
        <v>769</v>
      </c>
      <c r="C328" s="177" t="s">
        <v>770</v>
      </c>
      <c r="D328" s="161" t="s">
        <v>141</v>
      </c>
      <c r="E328" s="162">
        <v>102.69000000000001</v>
      </c>
      <c r="F328" s="163"/>
      <c r="G328" s="164">
        <f>ROUND(E328*F328,2)</f>
        <v>0</v>
      </c>
      <c r="H328" s="163"/>
      <c r="I328" s="164">
        <f>ROUND(E328*H328,2)</f>
        <v>0</v>
      </c>
      <c r="J328" s="163"/>
      <c r="K328" s="164">
        <f>ROUND(E328*J328,2)</f>
        <v>0</v>
      </c>
      <c r="L328" s="164">
        <v>21</v>
      </c>
      <c r="M328" s="164">
        <f>G328*(1+L328/100)</f>
        <v>0</v>
      </c>
      <c r="N328" s="164">
        <v>0</v>
      </c>
      <c r="O328" s="164">
        <f>ROUND(E328*N328,2)</f>
        <v>0</v>
      </c>
      <c r="P328" s="164">
        <v>0</v>
      </c>
      <c r="Q328" s="164">
        <f>ROUND(E328*P328,2)</f>
        <v>0</v>
      </c>
      <c r="R328" s="164" t="s">
        <v>421</v>
      </c>
      <c r="S328" s="164" t="s">
        <v>143</v>
      </c>
      <c r="T328" s="165" t="s">
        <v>143</v>
      </c>
      <c r="U328" s="144">
        <v>6.9710000000000008E-2</v>
      </c>
      <c r="V328" s="144">
        <f>ROUND(E328*U328,2)</f>
        <v>7.16</v>
      </c>
      <c r="W328" s="144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 t="s">
        <v>144</v>
      </c>
      <c r="AH328" s="138"/>
      <c r="AI328" s="138"/>
      <c r="AJ328" s="138"/>
      <c r="AK328" s="138"/>
      <c r="AL328" s="138"/>
      <c r="AM328" s="138"/>
      <c r="AN328" s="138"/>
      <c r="AO328" s="138"/>
      <c r="AP328" s="138"/>
      <c r="AQ328" s="138"/>
      <c r="AR328" s="138"/>
      <c r="AS328" s="138"/>
      <c r="AT328" s="138"/>
      <c r="AU328" s="138"/>
      <c r="AV328" s="138"/>
      <c r="AW328" s="138"/>
      <c r="AX328" s="138"/>
      <c r="AY328" s="138"/>
      <c r="AZ328" s="138"/>
      <c r="BA328" s="138"/>
      <c r="BB328" s="138"/>
      <c r="BC328" s="138"/>
      <c r="BD328" s="138"/>
      <c r="BE328" s="138"/>
      <c r="BF328" s="138"/>
      <c r="BG328" s="138"/>
      <c r="BH328" s="138"/>
    </row>
    <row r="329" spans="1:60" outlineLevel="1" x14ac:dyDescent="0.2">
      <c r="A329" s="141"/>
      <c r="B329" s="142"/>
      <c r="C329" s="178" t="s">
        <v>771</v>
      </c>
      <c r="D329" s="150"/>
      <c r="E329" s="151"/>
      <c r="F329" s="144"/>
      <c r="G329" s="144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 t="s">
        <v>148</v>
      </c>
      <c r="AH329" s="138">
        <v>0</v>
      </c>
      <c r="AI329" s="138"/>
      <c r="AJ329" s="138"/>
      <c r="AK329" s="138"/>
      <c r="AL329" s="138"/>
      <c r="AM329" s="138"/>
      <c r="AN329" s="138"/>
      <c r="AO329" s="138"/>
      <c r="AP329" s="138"/>
      <c r="AQ329" s="138"/>
      <c r="AR329" s="138"/>
      <c r="AS329" s="138"/>
      <c r="AT329" s="138"/>
      <c r="AU329" s="138"/>
      <c r="AV329" s="138"/>
      <c r="AW329" s="138"/>
      <c r="AX329" s="138"/>
      <c r="AY329" s="138"/>
      <c r="AZ329" s="138"/>
      <c r="BA329" s="138"/>
      <c r="BB329" s="138"/>
      <c r="BC329" s="138"/>
      <c r="BD329" s="138"/>
      <c r="BE329" s="138"/>
      <c r="BF329" s="138"/>
      <c r="BG329" s="138"/>
      <c r="BH329" s="138"/>
    </row>
    <row r="330" spans="1:60" outlineLevel="1" x14ac:dyDescent="0.2">
      <c r="A330" s="141"/>
      <c r="B330" s="142"/>
      <c r="C330" s="178" t="s">
        <v>543</v>
      </c>
      <c r="D330" s="150"/>
      <c r="E330" s="151">
        <v>18.8</v>
      </c>
      <c r="F330" s="144"/>
      <c r="G330" s="144"/>
      <c r="H330" s="144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38"/>
      <c r="Y330" s="138"/>
      <c r="Z330" s="138"/>
      <c r="AA330" s="138"/>
      <c r="AB330" s="138"/>
      <c r="AC330" s="138"/>
      <c r="AD330" s="138"/>
      <c r="AE330" s="138"/>
      <c r="AF330" s="138"/>
      <c r="AG330" s="138" t="s">
        <v>148</v>
      </c>
      <c r="AH330" s="138">
        <v>0</v>
      </c>
      <c r="AI330" s="138"/>
      <c r="AJ330" s="138"/>
      <c r="AK330" s="138"/>
      <c r="AL330" s="138"/>
      <c r="AM330" s="138"/>
      <c r="AN330" s="138"/>
      <c r="AO330" s="138"/>
      <c r="AP330" s="138"/>
      <c r="AQ330" s="138"/>
      <c r="AR330" s="138"/>
      <c r="AS330" s="138"/>
      <c r="AT330" s="138"/>
      <c r="AU330" s="138"/>
      <c r="AV330" s="138"/>
      <c r="AW330" s="138"/>
      <c r="AX330" s="138"/>
      <c r="AY330" s="138"/>
      <c r="AZ330" s="138"/>
      <c r="BA330" s="138"/>
      <c r="BB330" s="138"/>
      <c r="BC330" s="138"/>
      <c r="BD330" s="138"/>
      <c r="BE330" s="138"/>
      <c r="BF330" s="138"/>
      <c r="BG330" s="138"/>
      <c r="BH330" s="138"/>
    </row>
    <row r="331" spans="1:60" outlineLevel="1" x14ac:dyDescent="0.2">
      <c r="A331" s="141"/>
      <c r="B331" s="142"/>
      <c r="C331" s="178" t="s">
        <v>544</v>
      </c>
      <c r="D331" s="150"/>
      <c r="E331" s="151">
        <v>20.25</v>
      </c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 t="s">
        <v>148</v>
      </c>
      <c r="AH331" s="138">
        <v>0</v>
      </c>
      <c r="AI331" s="138"/>
      <c r="AJ331" s="138"/>
      <c r="AK331" s="138"/>
      <c r="AL331" s="138"/>
      <c r="AM331" s="138"/>
      <c r="AN331" s="138"/>
      <c r="AO331" s="138"/>
      <c r="AP331" s="138"/>
      <c r="AQ331" s="138"/>
      <c r="AR331" s="138"/>
      <c r="AS331" s="138"/>
      <c r="AT331" s="138"/>
      <c r="AU331" s="138"/>
      <c r="AV331" s="138"/>
      <c r="AW331" s="138"/>
      <c r="AX331" s="138"/>
      <c r="AY331" s="138"/>
      <c r="AZ331" s="138"/>
      <c r="BA331" s="138"/>
      <c r="BB331" s="138"/>
      <c r="BC331" s="138"/>
      <c r="BD331" s="138"/>
      <c r="BE331" s="138"/>
      <c r="BF331" s="138"/>
      <c r="BG331" s="138"/>
      <c r="BH331" s="138"/>
    </row>
    <row r="332" spans="1:60" outlineLevel="1" x14ac:dyDescent="0.2">
      <c r="A332" s="141"/>
      <c r="B332" s="142"/>
      <c r="C332" s="178" t="s">
        <v>545</v>
      </c>
      <c r="D332" s="150"/>
      <c r="E332" s="151">
        <v>9.8500000000000014</v>
      </c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 t="s">
        <v>148</v>
      </c>
      <c r="AH332" s="138">
        <v>0</v>
      </c>
      <c r="AI332" s="138"/>
      <c r="AJ332" s="138"/>
      <c r="AK332" s="138"/>
      <c r="AL332" s="138"/>
      <c r="AM332" s="138"/>
      <c r="AN332" s="138"/>
      <c r="AO332" s="138"/>
      <c r="AP332" s="138"/>
      <c r="AQ332" s="138"/>
      <c r="AR332" s="138"/>
      <c r="AS332" s="138"/>
      <c r="AT332" s="138"/>
      <c r="AU332" s="138"/>
      <c r="AV332" s="138"/>
      <c r="AW332" s="138"/>
      <c r="AX332" s="138"/>
      <c r="AY332" s="138"/>
      <c r="AZ332" s="138"/>
      <c r="BA332" s="138"/>
      <c r="BB332" s="138"/>
      <c r="BC332" s="138"/>
      <c r="BD332" s="138"/>
      <c r="BE332" s="138"/>
      <c r="BF332" s="138"/>
      <c r="BG332" s="138"/>
      <c r="BH332" s="138"/>
    </row>
    <row r="333" spans="1:60" outlineLevel="1" x14ac:dyDescent="0.2">
      <c r="A333" s="141"/>
      <c r="B333" s="142"/>
      <c r="C333" s="178" t="s">
        <v>546</v>
      </c>
      <c r="D333" s="150"/>
      <c r="E333" s="151">
        <v>20.150000000000002</v>
      </c>
      <c r="F333" s="144"/>
      <c r="G333" s="144"/>
      <c r="H333" s="144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38"/>
      <c r="Y333" s="138"/>
      <c r="Z333" s="138"/>
      <c r="AA333" s="138"/>
      <c r="AB333" s="138"/>
      <c r="AC333" s="138"/>
      <c r="AD333" s="138"/>
      <c r="AE333" s="138"/>
      <c r="AF333" s="138"/>
      <c r="AG333" s="138" t="s">
        <v>148</v>
      </c>
      <c r="AH333" s="138">
        <v>0</v>
      </c>
      <c r="AI333" s="138"/>
      <c r="AJ333" s="138"/>
      <c r="AK333" s="138"/>
      <c r="AL333" s="138"/>
      <c r="AM333" s="138"/>
      <c r="AN333" s="138"/>
      <c r="AO333" s="138"/>
      <c r="AP333" s="138"/>
      <c r="AQ333" s="138"/>
      <c r="AR333" s="138"/>
      <c r="AS333" s="138"/>
      <c r="AT333" s="138"/>
      <c r="AU333" s="138"/>
      <c r="AV333" s="138"/>
      <c r="AW333" s="138"/>
      <c r="AX333" s="138"/>
      <c r="AY333" s="138"/>
      <c r="AZ333" s="138"/>
      <c r="BA333" s="138"/>
      <c r="BB333" s="138"/>
      <c r="BC333" s="138"/>
      <c r="BD333" s="138"/>
      <c r="BE333" s="138"/>
      <c r="BF333" s="138"/>
      <c r="BG333" s="138"/>
      <c r="BH333" s="138"/>
    </row>
    <row r="334" spans="1:60" outlineLevel="1" x14ac:dyDescent="0.2">
      <c r="A334" s="141"/>
      <c r="B334" s="142"/>
      <c r="C334" s="178" t="s">
        <v>547</v>
      </c>
      <c r="D334" s="150"/>
      <c r="E334" s="151">
        <v>3.16</v>
      </c>
      <c r="F334" s="144"/>
      <c r="G334" s="144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38"/>
      <c r="Y334" s="138"/>
      <c r="Z334" s="138"/>
      <c r="AA334" s="138"/>
      <c r="AB334" s="138"/>
      <c r="AC334" s="138"/>
      <c r="AD334" s="138"/>
      <c r="AE334" s="138"/>
      <c r="AF334" s="138"/>
      <c r="AG334" s="138" t="s">
        <v>148</v>
      </c>
      <c r="AH334" s="138">
        <v>0</v>
      </c>
      <c r="AI334" s="138"/>
      <c r="AJ334" s="138"/>
      <c r="AK334" s="138"/>
      <c r="AL334" s="138"/>
      <c r="AM334" s="138"/>
      <c r="AN334" s="138"/>
      <c r="AO334" s="138"/>
      <c r="AP334" s="138"/>
      <c r="AQ334" s="138"/>
      <c r="AR334" s="138"/>
      <c r="AS334" s="138"/>
      <c r="AT334" s="138"/>
      <c r="AU334" s="138"/>
      <c r="AV334" s="138"/>
      <c r="AW334" s="138"/>
      <c r="AX334" s="138"/>
      <c r="AY334" s="138"/>
      <c r="AZ334" s="138"/>
      <c r="BA334" s="138"/>
      <c r="BB334" s="138"/>
      <c r="BC334" s="138"/>
      <c r="BD334" s="138"/>
      <c r="BE334" s="138"/>
      <c r="BF334" s="138"/>
      <c r="BG334" s="138"/>
      <c r="BH334" s="138"/>
    </row>
    <row r="335" spans="1:60" outlineLevel="1" x14ac:dyDescent="0.2">
      <c r="A335" s="141"/>
      <c r="B335" s="142"/>
      <c r="C335" s="178" t="s">
        <v>772</v>
      </c>
      <c r="D335" s="150"/>
      <c r="E335" s="151">
        <v>30.5</v>
      </c>
      <c r="F335" s="144"/>
      <c r="G335" s="144"/>
      <c r="H335" s="144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38"/>
      <c r="Y335" s="138"/>
      <c r="Z335" s="138"/>
      <c r="AA335" s="138"/>
      <c r="AB335" s="138"/>
      <c r="AC335" s="138"/>
      <c r="AD335" s="138"/>
      <c r="AE335" s="138"/>
      <c r="AF335" s="138"/>
      <c r="AG335" s="138" t="s">
        <v>148</v>
      </c>
      <c r="AH335" s="138">
        <v>0</v>
      </c>
      <c r="AI335" s="138"/>
      <c r="AJ335" s="138"/>
      <c r="AK335" s="138"/>
      <c r="AL335" s="138"/>
      <c r="AM335" s="138"/>
      <c r="AN335" s="138"/>
      <c r="AO335" s="138"/>
      <c r="AP335" s="138"/>
      <c r="AQ335" s="138"/>
      <c r="AR335" s="138"/>
      <c r="AS335" s="138"/>
      <c r="AT335" s="138"/>
      <c r="AU335" s="138"/>
      <c r="AV335" s="138"/>
      <c r="AW335" s="138"/>
      <c r="AX335" s="138"/>
      <c r="AY335" s="138"/>
      <c r="AZ335" s="138"/>
      <c r="BA335" s="138"/>
      <c r="BB335" s="138"/>
      <c r="BC335" s="138"/>
      <c r="BD335" s="138"/>
      <c r="BE335" s="138"/>
      <c r="BF335" s="138"/>
      <c r="BG335" s="138"/>
      <c r="BH335" s="138"/>
    </row>
    <row r="336" spans="1:60" outlineLevel="1" x14ac:dyDescent="0.2">
      <c r="A336" s="141"/>
      <c r="B336" s="142"/>
      <c r="C336" s="178" t="s">
        <v>394</v>
      </c>
      <c r="D336" s="150"/>
      <c r="E336" s="151"/>
      <c r="F336" s="144"/>
      <c r="G336" s="144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38"/>
      <c r="Y336" s="138"/>
      <c r="Z336" s="138"/>
      <c r="AA336" s="138"/>
      <c r="AB336" s="138"/>
      <c r="AC336" s="138"/>
      <c r="AD336" s="138"/>
      <c r="AE336" s="138"/>
      <c r="AF336" s="138"/>
      <c r="AG336" s="138" t="s">
        <v>148</v>
      </c>
      <c r="AH336" s="138">
        <v>0</v>
      </c>
      <c r="AI336" s="138"/>
      <c r="AJ336" s="138"/>
      <c r="AK336" s="138"/>
      <c r="AL336" s="138"/>
      <c r="AM336" s="138"/>
      <c r="AN336" s="138"/>
      <c r="AO336" s="138"/>
      <c r="AP336" s="138"/>
      <c r="AQ336" s="138"/>
      <c r="AR336" s="138"/>
      <c r="AS336" s="138"/>
      <c r="AT336" s="138"/>
      <c r="AU336" s="138"/>
      <c r="AV336" s="138"/>
      <c r="AW336" s="138"/>
      <c r="AX336" s="138"/>
      <c r="AY336" s="138"/>
      <c r="AZ336" s="138"/>
      <c r="BA336" s="138"/>
      <c r="BB336" s="138"/>
      <c r="BC336" s="138"/>
      <c r="BD336" s="138"/>
      <c r="BE336" s="138"/>
      <c r="BF336" s="138"/>
      <c r="BG336" s="138"/>
      <c r="BH336" s="138"/>
    </row>
    <row r="337" spans="1:60" outlineLevel="1" x14ac:dyDescent="0.2">
      <c r="A337" s="159">
        <v>114</v>
      </c>
      <c r="B337" s="160" t="s">
        <v>773</v>
      </c>
      <c r="C337" s="177" t="s">
        <v>774</v>
      </c>
      <c r="D337" s="161" t="s">
        <v>141</v>
      </c>
      <c r="E337" s="162">
        <v>102.69000000000001</v>
      </c>
      <c r="F337" s="163"/>
      <c r="G337" s="164">
        <f>ROUND(E337*F337,2)</f>
        <v>0</v>
      </c>
      <c r="H337" s="163"/>
      <c r="I337" s="164">
        <f>ROUND(E337*H337,2)</f>
        <v>0</v>
      </c>
      <c r="J337" s="163"/>
      <c r="K337" s="164">
        <f>ROUND(E337*J337,2)</f>
        <v>0</v>
      </c>
      <c r="L337" s="164">
        <v>21</v>
      </c>
      <c r="M337" s="164">
        <f>G337*(1+L337/100)</f>
        <v>0</v>
      </c>
      <c r="N337" s="164">
        <v>1.5000000000000001E-4</v>
      </c>
      <c r="O337" s="164">
        <f>ROUND(E337*N337,2)</f>
        <v>0.02</v>
      </c>
      <c r="P337" s="164">
        <v>0</v>
      </c>
      <c r="Q337" s="164">
        <f>ROUND(E337*P337,2)</f>
        <v>0</v>
      </c>
      <c r="R337" s="164" t="s">
        <v>421</v>
      </c>
      <c r="S337" s="164" t="s">
        <v>143</v>
      </c>
      <c r="T337" s="165" t="s">
        <v>143</v>
      </c>
      <c r="U337" s="144">
        <v>3.2480000000000002E-2</v>
      </c>
      <c r="V337" s="144">
        <f>ROUND(E337*U337,2)</f>
        <v>3.34</v>
      </c>
      <c r="W337" s="144"/>
      <c r="X337" s="138"/>
      <c r="Y337" s="138"/>
      <c r="Z337" s="138"/>
      <c r="AA337" s="138"/>
      <c r="AB337" s="138"/>
      <c r="AC337" s="138"/>
      <c r="AD337" s="138"/>
      <c r="AE337" s="138"/>
      <c r="AF337" s="138"/>
      <c r="AG337" s="138" t="s">
        <v>144</v>
      </c>
      <c r="AH337" s="138"/>
      <c r="AI337" s="138"/>
      <c r="AJ337" s="138"/>
      <c r="AK337" s="138"/>
      <c r="AL337" s="138"/>
      <c r="AM337" s="138"/>
      <c r="AN337" s="138"/>
      <c r="AO337" s="138"/>
      <c r="AP337" s="138"/>
      <c r="AQ337" s="138"/>
      <c r="AR337" s="138"/>
      <c r="AS337" s="138"/>
      <c r="AT337" s="138"/>
      <c r="AU337" s="138"/>
      <c r="AV337" s="138"/>
      <c r="AW337" s="138"/>
      <c r="AX337" s="138"/>
      <c r="AY337" s="138"/>
      <c r="AZ337" s="138"/>
      <c r="BA337" s="138"/>
      <c r="BB337" s="138"/>
      <c r="BC337" s="138"/>
      <c r="BD337" s="138"/>
      <c r="BE337" s="138"/>
      <c r="BF337" s="138"/>
      <c r="BG337" s="138"/>
      <c r="BH337" s="138"/>
    </row>
    <row r="338" spans="1:60" outlineLevel="1" x14ac:dyDescent="0.2">
      <c r="A338" s="141"/>
      <c r="B338" s="142"/>
      <c r="C338" s="178" t="s">
        <v>775</v>
      </c>
      <c r="D338" s="150"/>
      <c r="E338" s="151">
        <v>102.69000000000001</v>
      </c>
      <c r="F338" s="144"/>
      <c r="G338" s="144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38"/>
      <c r="Y338" s="138"/>
      <c r="Z338" s="138"/>
      <c r="AA338" s="138"/>
      <c r="AB338" s="138"/>
      <c r="AC338" s="138"/>
      <c r="AD338" s="138"/>
      <c r="AE338" s="138"/>
      <c r="AF338" s="138"/>
      <c r="AG338" s="138" t="s">
        <v>148</v>
      </c>
      <c r="AH338" s="138">
        <v>0</v>
      </c>
      <c r="AI338" s="138"/>
      <c r="AJ338" s="138"/>
      <c r="AK338" s="138"/>
      <c r="AL338" s="138"/>
      <c r="AM338" s="138"/>
      <c r="AN338" s="138"/>
      <c r="AO338" s="138"/>
      <c r="AP338" s="138"/>
      <c r="AQ338" s="138"/>
      <c r="AR338" s="138"/>
      <c r="AS338" s="138"/>
      <c r="AT338" s="138"/>
      <c r="AU338" s="138"/>
      <c r="AV338" s="138"/>
      <c r="AW338" s="138"/>
      <c r="AX338" s="138"/>
      <c r="AY338" s="138"/>
      <c r="AZ338" s="138"/>
      <c r="BA338" s="138"/>
      <c r="BB338" s="138"/>
      <c r="BC338" s="138"/>
      <c r="BD338" s="138"/>
      <c r="BE338" s="138"/>
      <c r="BF338" s="138"/>
      <c r="BG338" s="138"/>
      <c r="BH338" s="138"/>
    </row>
    <row r="339" spans="1:60" outlineLevel="1" x14ac:dyDescent="0.2">
      <c r="A339" s="166">
        <v>115</v>
      </c>
      <c r="B339" s="167" t="s">
        <v>776</v>
      </c>
      <c r="C339" s="179" t="s">
        <v>777</v>
      </c>
      <c r="D339" s="168" t="s">
        <v>141</v>
      </c>
      <c r="E339" s="169">
        <v>102.69000000000001</v>
      </c>
      <c r="F339" s="170"/>
      <c r="G339" s="171">
        <f>ROUND(E339*F339,2)</f>
        <v>0</v>
      </c>
      <c r="H339" s="170"/>
      <c r="I339" s="171">
        <f>ROUND(E339*H339,2)</f>
        <v>0</v>
      </c>
      <c r="J339" s="170"/>
      <c r="K339" s="171">
        <f>ROUND(E339*J339,2)</f>
        <v>0</v>
      </c>
      <c r="L339" s="171">
        <v>21</v>
      </c>
      <c r="M339" s="171">
        <f>G339*(1+L339/100)</f>
        <v>0</v>
      </c>
      <c r="N339" s="171">
        <v>2.3000000000000001E-4</v>
      </c>
      <c r="O339" s="171">
        <f>ROUND(E339*N339,2)</f>
        <v>0.02</v>
      </c>
      <c r="P339" s="171">
        <v>0</v>
      </c>
      <c r="Q339" s="171">
        <f>ROUND(E339*P339,2)</f>
        <v>0</v>
      </c>
      <c r="R339" s="171" t="s">
        <v>421</v>
      </c>
      <c r="S339" s="171" t="s">
        <v>143</v>
      </c>
      <c r="T339" s="172" t="s">
        <v>143</v>
      </c>
      <c r="U339" s="144">
        <v>0.10902000000000001</v>
      </c>
      <c r="V339" s="144">
        <f>ROUND(E339*U339,2)</f>
        <v>11.2</v>
      </c>
      <c r="W339" s="144"/>
      <c r="X339" s="138"/>
      <c r="Y339" s="138"/>
      <c r="Z339" s="138"/>
      <c r="AA339" s="138"/>
      <c r="AB339" s="138"/>
      <c r="AC339" s="138"/>
      <c r="AD339" s="138"/>
      <c r="AE339" s="138"/>
      <c r="AF339" s="138"/>
      <c r="AG339" s="138" t="s">
        <v>144</v>
      </c>
      <c r="AH339" s="138"/>
      <c r="AI339" s="138"/>
      <c r="AJ339" s="138"/>
      <c r="AK339" s="138"/>
      <c r="AL339" s="138"/>
      <c r="AM339" s="138"/>
      <c r="AN339" s="138"/>
      <c r="AO339" s="138"/>
      <c r="AP339" s="138"/>
      <c r="AQ339" s="138"/>
      <c r="AR339" s="138"/>
      <c r="AS339" s="138"/>
      <c r="AT339" s="138"/>
      <c r="AU339" s="138"/>
      <c r="AV339" s="138"/>
      <c r="AW339" s="138"/>
      <c r="AX339" s="138"/>
      <c r="AY339" s="138"/>
      <c r="AZ339" s="138"/>
      <c r="BA339" s="138"/>
      <c r="BB339" s="138"/>
      <c r="BC339" s="138"/>
      <c r="BD339" s="138"/>
      <c r="BE339" s="138"/>
      <c r="BF339" s="138"/>
      <c r="BG339" s="138"/>
      <c r="BH339" s="138"/>
    </row>
    <row r="340" spans="1:60" ht="33.75" outlineLevel="1" x14ac:dyDescent="0.2">
      <c r="A340" s="159">
        <v>116</v>
      </c>
      <c r="B340" s="160" t="s">
        <v>419</v>
      </c>
      <c r="C340" s="177" t="s">
        <v>420</v>
      </c>
      <c r="D340" s="161" t="s">
        <v>141</v>
      </c>
      <c r="E340" s="162">
        <v>83.95</v>
      </c>
      <c r="F340" s="163"/>
      <c r="G340" s="164">
        <f>ROUND(E340*F340,2)</f>
        <v>0</v>
      </c>
      <c r="H340" s="163"/>
      <c r="I340" s="164">
        <f>ROUND(E340*H340,2)</f>
        <v>0</v>
      </c>
      <c r="J340" s="163"/>
      <c r="K340" s="164">
        <f>ROUND(E340*J340,2)</f>
        <v>0</v>
      </c>
      <c r="L340" s="164">
        <v>21</v>
      </c>
      <c r="M340" s="164">
        <f>G340*(1+L340/100)</f>
        <v>0</v>
      </c>
      <c r="N340" s="164">
        <v>2.0000000000000001E-4</v>
      </c>
      <c r="O340" s="164">
        <f>ROUND(E340*N340,2)</f>
        <v>0.02</v>
      </c>
      <c r="P340" s="164">
        <v>0</v>
      </c>
      <c r="Q340" s="164">
        <f>ROUND(E340*P340,2)</f>
        <v>0</v>
      </c>
      <c r="R340" s="164" t="s">
        <v>421</v>
      </c>
      <c r="S340" s="164" t="s">
        <v>143</v>
      </c>
      <c r="T340" s="165" t="s">
        <v>143</v>
      </c>
      <c r="U340" s="144">
        <v>0.10665000000000001</v>
      </c>
      <c r="V340" s="144">
        <f>ROUND(E340*U340,2)</f>
        <v>8.9499999999999993</v>
      </c>
      <c r="W340" s="144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 t="s">
        <v>144</v>
      </c>
      <c r="AH340" s="138"/>
      <c r="AI340" s="138"/>
      <c r="AJ340" s="138"/>
      <c r="AK340" s="138"/>
      <c r="AL340" s="138"/>
      <c r="AM340" s="138"/>
      <c r="AN340" s="138"/>
      <c r="AO340" s="138"/>
      <c r="AP340" s="138"/>
      <c r="AQ340" s="138"/>
      <c r="AR340" s="138"/>
      <c r="AS340" s="138"/>
      <c r="AT340" s="138"/>
      <c r="AU340" s="138"/>
      <c r="AV340" s="138"/>
      <c r="AW340" s="138"/>
      <c r="AX340" s="138"/>
      <c r="AY340" s="138"/>
      <c r="AZ340" s="138"/>
      <c r="BA340" s="138"/>
      <c r="BB340" s="138"/>
      <c r="BC340" s="138"/>
      <c r="BD340" s="138"/>
      <c r="BE340" s="138"/>
      <c r="BF340" s="138"/>
      <c r="BG340" s="138"/>
      <c r="BH340" s="138"/>
    </row>
    <row r="341" spans="1:60" outlineLevel="1" x14ac:dyDescent="0.2">
      <c r="A341" s="141"/>
      <c r="B341" s="142"/>
      <c r="C341" s="178" t="s">
        <v>778</v>
      </c>
      <c r="D341" s="150"/>
      <c r="E341" s="151">
        <v>83.95</v>
      </c>
      <c r="F341" s="144"/>
      <c r="G341" s="144"/>
      <c r="H341" s="144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 t="s">
        <v>148</v>
      </c>
      <c r="AH341" s="138">
        <v>0</v>
      </c>
      <c r="AI341" s="138"/>
      <c r="AJ341" s="138"/>
      <c r="AK341" s="138"/>
      <c r="AL341" s="138"/>
      <c r="AM341" s="138"/>
      <c r="AN341" s="138"/>
      <c r="AO341" s="138"/>
      <c r="AP341" s="138"/>
      <c r="AQ341" s="138"/>
      <c r="AR341" s="138"/>
      <c r="AS341" s="138"/>
      <c r="AT341" s="138"/>
      <c r="AU341" s="138"/>
      <c r="AV341" s="138"/>
      <c r="AW341" s="138"/>
      <c r="AX341" s="138"/>
      <c r="AY341" s="138"/>
      <c r="AZ341" s="138"/>
      <c r="BA341" s="138"/>
      <c r="BB341" s="138"/>
      <c r="BC341" s="138"/>
      <c r="BD341" s="138"/>
      <c r="BE341" s="138"/>
      <c r="BF341" s="138"/>
      <c r="BG341" s="138"/>
      <c r="BH341" s="138"/>
    </row>
    <row r="342" spans="1:60" x14ac:dyDescent="0.2">
      <c r="A342" s="153" t="s">
        <v>137</v>
      </c>
      <c r="B342" s="154" t="s">
        <v>108</v>
      </c>
      <c r="C342" s="176" t="s">
        <v>109</v>
      </c>
      <c r="D342" s="155"/>
      <c r="E342" s="156"/>
      <c r="F342" s="157"/>
      <c r="G342" s="157">
        <f>SUMIF(AG343:AG349,"&lt;&gt;NOR",G343:G349)</f>
        <v>0</v>
      </c>
      <c r="H342" s="157"/>
      <c r="I342" s="157">
        <f>SUM(I343:I349)</f>
        <v>0</v>
      </c>
      <c r="J342" s="157"/>
      <c r="K342" s="157">
        <f>SUM(K343:K349)</f>
        <v>0</v>
      </c>
      <c r="L342" s="157"/>
      <c r="M342" s="157">
        <f>SUM(M343:M349)</f>
        <v>0</v>
      </c>
      <c r="N342" s="157"/>
      <c r="O342" s="157">
        <f>SUM(O343:O349)</f>
        <v>0</v>
      </c>
      <c r="P342" s="157"/>
      <c r="Q342" s="157">
        <f>SUM(Q343:Q349)</f>
        <v>0</v>
      </c>
      <c r="R342" s="157"/>
      <c r="S342" s="157"/>
      <c r="T342" s="158"/>
      <c r="U342" s="152"/>
      <c r="V342" s="152">
        <f>SUM(V343:V349)</f>
        <v>32.799999999999997</v>
      </c>
      <c r="W342" s="152"/>
      <c r="AG342" t="s">
        <v>138</v>
      </c>
    </row>
    <row r="343" spans="1:60" ht="22.5" outlineLevel="1" x14ac:dyDescent="0.2">
      <c r="A343" s="159">
        <v>117</v>
      </c>
      <c r="B343" s="160" t="s">
        <v>779</v>
      </c>
      <c r="C343" s="177" t="s">
        <v>780</v>
      </c>
      <c r="D343" s="161" t="s">
        <v>229</v>
      </c>
      <c r="E343" s="162">
        <v>25</v>
      </c>
      <c r="F343" s="163"/>
      <c r="G343" s="164">
        <f>ROUND(E343*F343,2)</f>
        <v>0</v>
      </c>
      <c r="H343" s="163"/>
      <c r="I343" s="164">
        <f>ROUND(E343*H343,2)</f>
        <v>0</v>
      </c>
      <c r="J343" s="163"/>
      <c r="K343" s="164">
        <f>ROUND(E343*J343,2)</f>
        <v>0</v>
      </c>
      <c r="L343" s="164">
        <v>21</v>
      </c>
      <c r="M343" s="164">
        <f>G343*(1+L343/100)</f>
        <v>0</v>
      </c>
      <c r="N343" s="164">
        <v>1.6000000000000001E-4</v>
      </c>
      <c r="O343" s="164">
        <f>ROUND(E343*N343,2)</f>
        <v>0</v>
      </c>
      <c r="P343" s="164">
        <v>0</v>
      </c>
      <c r="Q343" s="164">
        <f>ROUND(E343*P343,2)</f>
        <v>0</v>
      </c>
      <c r="R343" s="164" t="s">
        <v>108</v>
      </c>
      <c r="S343" s="164" t="s">
        <v>143</v>
      </c>
      <c r="T343" s="165" t="s">
        <v>143</v>
      </c>
      <c r="U343" s="144">
        <v>7.0000000000000007E-2</v>
      </c>
      <c r="V343" s="144">
        <f>ROUND(E343*U343,2)</f>
        <v>1.75</v>
      </c>
      <c r="W343" s="144"/>
      <c r="X343" s="138"/>
      <c r="Y343" s="138"/>
      <c r="Z343" s="138"/>
      <c r="AA343" s="138"/>
      <c r="AB343" s="138"/>
      <c r="AC343" s="138"/>
      <c r="AD343" s="138"/>
      <c r="AE343" s="138"/>
      <c r="AF343" s="138"/>
      <c r="AG343" s="138" t="s">
        <v>144</v>
      </c>
      <c r="AH343" s="138"/>
      <c r="AI343" s="138"/>
      <c r="AJ343" s="138"/>
      <c r="AK343" s="138"/>
      <c r="AL343" s="138"/>
      <c r="AM343" s="138"/>
      <c r="AN343" s="138"/>
      <c r="AO343" s="138"/>
      <c r="AP343" s="138"/>
      <c r="AQ343" s="138"/>
      <c r="AR343" s="138"/>
      <c r="AS343" s="138"/>
      <c r="AT343" s="138"/>
      <c r="AU343" s="138"/>
      <c r="AV343" s="138"/>
      <c r="AW343" s="138"/>
      <c r="AX343" s="138"/>
      <c r="AY343" s="138"/>
      <c r="AZ343" s="138"/>
      <c r="BA343" s="138"/>
      <c r="BB343" s="138"/>
      <c r="BC343" s="138"/>
      <c r="BD343" s="138"/>
      <c r="BE343" s="138"/>
      <c r="BF343" s="138"/>
      <c r="BG343" s="138"/>
      <c r="BH343" s="138"/>
    </row>
    <row r="344" spans="1:60" outlineLevel="1" x14ac:dyDescent="0.2">
      <c r="A344" s="141"/>
      <c r="B344" s="142"/>
      <c r="C344" s="178" t="s">
        <v>781</v>
      </c>
      <c r="D344" s="150"/>
      <c r="E344" s="151">
        <v>25</v>
      </c>
      <c r="F344" s="144"/>
      <c r="G344" s="144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38"/>
      <c r="Y344" s="138"/>
      <c r="Z344" s="138"/>
      <c r="AA344" s="138"/>
      <c r="AB344" s="138"/>
      <c r="AC344" s="138"/>
      <c r="AD344" s="138"/>
      <c r="AE344" s="138"/>
      <c r="AF344" s="138"/>
      <c r="AG344" s="138" t="s">
        <v>148</v>
      </c>
      <c r="AH344" s="138">
        <v>0</v>
      </c>
      <c r="AI344" s="138"/>
      <c r="AJ344" s="138"/>
      <c r="AK344" s="138"/>
      <c r="AL344" s="138"/>
      <c r="AM344" s="138"/>
      <c r="AN344" s="138"/>
      <c r="AO344" s="138"/>
      <c r="AP344" s="138"/>
      <c r="AQ344" s="138"/>
      <c r="AR344" s="138"/>
      <c r="AS344" s="138"/>
      <c r="AT344" s="138"/>
      <c r="AU344" s="138"/>
      <c r="AV344" s="138"/>
      <c r="AW344" s="138"/>
      <c r="AX344" s="138"/>
      <c r="AY344" s="138"/>
      <c r="AZ344" s="138"/>
      <c r="BA344" s="138"/>
      <c r="BB344" s="138"/>
      <c r="BC344" s="138"/>
      <c r="BD344" s="138"/>
      <c r="BE344" s="138"/>
      <c r="BF344" s="138"/>
      <c r="BG344" s="138"/>
      <c r="BH344" s="138"/>
    </row>
    <row r="345" spans="1:60" ht="22.5" outlineLevel="1" x14ac:dyDescent="0.2">
      <c r="A345" s="166">
        <v>118</v>
      </c>
      <c r="B345" s="167" t="s">
        <v>782</v>
      </c>
      <c r="C345" s="179" t="s">
        <v>783</v>
      </c>
      <c r="D345" s="168" t="s">
        <v>229</v>
      </c>
      <c r="E345" s="169">
        <v>15</v>
      </c>
      <c r="F345" s="170"/>
      <c r="G345" s="171">
        <f>ROUND(E345*F345,2)</f>
        <v>0</v>
      </c>
      <c r="H345" s="170"/>
      <c r="I345" s="171">
        <f>ROUND(E345*H345,2)</f>
        <v>0</v>
      </c>
      <c r="J345" s="170"/>
      <c r="K345" s="171">
        <f>ROUND(E345*J345,2)</f>
        <v>0</v>
      </c>
      <c r="L345" s="171">
        <v>21</v>
      </c>
      <c r="M345" s="171">
        <f>G345*(1+L345/100)</f>
        <v>0</v>
      </c>
      <c r="N345" s="171">
        <v>2.1000000000000001E-4</v>
      </c>
      <c r="O345" s="171">
        <f>ROUND(E345*N345,2)</f>
        <v>0</v>
      </c>
      <c r="P345" s="171">
        <v>0</v>
      </c>
      <c r="Q345" s="171">
        <f>ROUND(E345*P345,2)</f>
        <v>0</v>
      </c>
      <c r="R345" s="171" t="s">
        <v>108</v>
      </c>
      <c r="S345" s="171" t="s">
        <v>143</v>
      </c>
      <c r="T345" s="172" t="s">
        <v>143</v>
      </c>
      <c r="U345" s="144">
        <v>7.0000000000000007E-2</v>
      </c>
      <c r="V345" s="144">
        <f>ROUND(E345*U345,2)</f>
        <v>1.05</v>
      </c>
      <c r="W345" s="144"/>
      <c r="X345" s="138"/>
      <c r="Y345" s="138"/>
      <c r="Z345" s="138"/>
      <c r="AA345" s="138"/>
      <c r="AB345" s="138"/>
      <c r="AC345" s="138"/>
      <c r="AD345" s="138"/>
      <c r="AE345" s="138"/>
      <c r="AF345" s="138"/>
      <c r="AG345" s="138" t="s">
        <v>144</v>
      </c>
      <c r="AH345" s="138"/>
      <c r="AI345" s="138"/>
      <c r="AJ345" s="138"/>
      <c r="AK345" s="138"/>
      <c r="AL345" s="138"/>
      <c r="AM345" s="138"/>
      <c r="AN345" s="138"/>
      <c r="AO345" s="138"/>
      <c r="AP345" s="138"/>
      <c r="AQ345" s="138"/>
      <c r="AR345" s="138"/>
      <c r="AS345" s="138"/>
      <c r="AT345" s="138"/>
      <c r="AU345" s="138"/>
      <c r="AV345" s="138"/>
      <c r="AW345" s="138"/>
      <c r="AX345" s="138"/>
      <c r="AY345" s="138"/>
      <c r="AZ345" s="138"/>
      <c r="BA345" s="138"/>
      <c r="BB345" s="138"/>
      <c r="BC345" s="138"/>
      <c r="BD345" s="138"/>
      <c r="BE345" s="138"/>
      <c r="BF345" s="138"/>
      <c r="BG345" s="138"/>
      <c r="BH345" s="138"/>
    </row>
    <row r="346" spans="1:60" outlineLevel="1" x14ac:dyDescent="0.2">
      <c r="A346" s="159">
        <v>119</v>
      </c>
      <c r="B346" s="160" t="s">
        <v>294</v>
      </c>
      <c r="C346" s="177" t="s">
        <v>295</v>
      </c>
      <c r="D346" s="161" t="s">
        <v>296</v>
      </c>
      <c r="E346" s="162">
        <v>30</v>
      </c>
      <c r="F346" s="163"/>
      <c r="G346" s="164">
        <f>ROUND(E346*F346,2)</f>
        <v>0</v>
      </c>
      <c r="H346" s="163"/>
      <c r="I346" s="164">
        <f>ROUND(E346*H346,2)</f>
        <v>0</v>
      </c>
      <c r="J346" s="163"/>
      <c r="K346" s="164">
        <f>ROUND(E346*J346,2)</f>
        <v>0</v>
      </c>
      <c r="L346" s="164">
        <v>21</v>
      </c>
      <c r="M346" s="164">
        <f>G346*(1+L346/100)</f>
        <v>0</v>
      </c>
      <c r="N346" s="164">
        <v>0</v>
      </c>
      <c r="O346" s="164">
        <f>ROUND(E346*N346,2)</f>
        <v>0</v>
      </c>
      <c r="P346" s="164">
        <v>0</v>
      </c>
      <c r="Q346" s="164">
        <f>ROUND(E346*P346,2)</f>
        <v>0</v>
      </c>
      <c r="R346" s="164" t="s">
        <v>297</v>
      </c>
      <c r="S346" s="164" t="s">
        <v>143</v>
      </c>
      <c r="T346" s="165" t="s">
        <v>143</v>
      </c>
      <c r="U346" s="144">
        <v>1</v>
      </c>
      <c r="V346" s="144">
        <f>ROUND(E346*U346,2)</f>
        <v>30</v>
      </c>
      <c r="W346" s="144"/>
      <c r="X346" s="138"/>
      <c r="Y346" s="138"/>
      <c r="Z346" s="138"/>
      <c r="AA346" s="138"/>
      <c r="AB346" s="138"/>
      <c r="AC346" s="138"/>
      <c r="AD346" s="138"/>
      <c r="AE346" s="138"/>
      <c r="AF346" s="138"/>
      <c r="AG346" s="138" t="s">
        <v>298</v>
      </c>
      <c r="AH346" s="138"/>
      <c r="AI346" s="138"/>
      <c r="AJ346" s="138"/>
      <c r="AK346" s="138"/>
      <c r="AL346" s="138"/>
      <c r="AM346" s="138"/>
      <c r="AN346" s="138"/>
      <c r="AO346" s="138"/>
      <c r="AP346" s="138"/>
      <c r="AQ346" s="138"/>
      <c r="AR346" s="138"/>
      <c r="AS346" s="138"/>
      <c r="AT346" s="138"/>
      <c r="AU346" s="138"/>
      <c r="AV346" s="138"/>
      <c r="AW346" s="138"/>
      <c r="AX346" s="138"/>
      <c r="AY346" s="138"/>
      <c r="AZ346" s="138"/>
      <c r="BA346" s="138"/>
      <c r="BB346" s="138"/>
      <c r="BC346" s="138"/>
      <c r="BD346" s="138"/>
      <c r="BE346" s="138"/>
      <c r="BF346" s="138"/>
      <c r="BG346" s="138"/>
      <c r="BH346" s="138"/>
    </row>
    <row r="347" spans="1:60" outlineLevel="1" x14ac:dyDescent="0.2">
      <c r="A347" s="141"/>
      <c r="B347" s="142"/>
      <c r="C347" s="178" t="s">
        <v>784</v>
      </c>
      <c r="D347" s="150"/>
      <c r="E347" s="151">
        <v>5</v>
      </c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38"/>
      <c r="Y347" s="138"/>
      <c r="Z347" s="138"/>
      <c r="AA347" s="138"/>
      <c r="AB347" s="138"/>
      <c r="AC347" s="138"/>
      <c r="AD347" s="138"/>
      <c r="AE347" s="138"/>
      <c r="AF347" s="138"/>
      <c r="AG347" s="138" t="s">
        <v>148</v>
      </c>
      <c r="AH347" s="138">
        <v>0</v>
      </c>
      <c r="AI347" s="138"/>
      <c r="AJ347" s="138"/>
      <c r="AK347" s="138"/>
      <c r="AL347" s="138"/>
      <c r="AM347" s="138"/>
      <c r="AN347" s="138"/>
      <c r="AO347" s="138"/>
      <c r="AP347" s="138"/>
      <c r="AQ347" s="138"/>
      <c r="AR347" s="138"/>
      <c r="AS347" s="138"/>
      <c r="AT347" s="138"/>
      <c r="AU347" s="138"/>
      <c r="AV347" s="138"/>
      <c r="AW347" s="138"/>
      <c r="AX347" s="138"/>
      <c r="AY347" s="138"/>
      <c r="AZ347" s="138"/>
      <c r="BA347" s="138"/>
      <c r="BB347" s="138"/>
      <c r="BC347" s="138"/>
      <c r="BD347" s="138"/>
      <c r="BE347" s="138"/>
      <c r="BF347" s="138"/>
      <c r="BG347" s="138"/>
      <c r="BH347" s="138"/>
    </row>
    <row r="348" spans="1:60" outlineLevel="1" x14ac:dyDescent="0.2">
      <c r="A348" s="141"/>
      <c r="B348" s="142"/>
      <c r="C348" s="178" t="s">
        <v>785</v>
      </c>
      <c r="D348" s="150"/>
      <c r="E348" s="151">
        <v>10</v>
      </c>
      <c r="F348" s="144"/>
      <c r="G348" s="144"/>
      <c r="H348" s="144"/>
      <c r="I348" s="144"/>
      <c r="J348" s="144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138"/>
      <c r="Y348" s="138"/>
      <c r="Z348" s="138"/>
      <c r="AA348" s="138"/>
      <c r="AB348" s="138"/>
      <c r="AC348" s="138"/>
      <c r="AD348" s="138"/>
      <c r="AE348" s="138"/>
      <c r="AF348" s="138"/>
      <c r="AG348" s="138" t="s">
        <v>148</v>
      </c>
      <c r="AH348" s="138">
        <v>0</v>
      </c>
      <c r="AI348" s="138"/>
      <c r="AJ348" s="138"/>
      <c r="AK348" s="138"/>
      <c r="AL348" s="138"/>
      <c r="AM348" s="138"/>
      <c r="AN348" s="138"/>
      <c r="AO348" s="138"/>
      <c r="AP348" s="138"/>
      <c r="AQ348" s="138"/>
      <c r="AR348" s="138"/>
      <c r="AS348" s="138"/>
      <c r="AT348" s="138"/>
      <c r="AU348" s="138"/>
      <c r="AV348" s="138"/>
      <c r="AW348" s="138"/>
      <c r="AX348" s="138"/>
      <c r="AY348" s="138"/>
      <c r="AZ348" s="138"/>
      <c r="BA348" s="138"/>
      <c r="BB348" s="138"/>
      <c r="BC348" s="138"/>
      <c r="BD348" s="138"/>
      <c r="BE348" s="138"/>
      <c r="BF348" s="138"/>
      <c r="BG348" s="138"/>
      <c r="BH348" s="138"/>
    </row>
    <row r="349" spans="1:60" outlineLevel="1" x14ac:dyDescent="0.2">
      <c r="A349" s="141"/>
      <c r="B349" s="142"/>
      <c r="C349" s="178" t="s">
        <v>786</v>
      </c>
      <c r="D349" s="150"/>
      <c r="E349" s="151">
        <v>15</v>
      </c>
      <c r="F349" s="144"/>
      <c r="G349" s="144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38"/>
      <c r="Y349" s="138"/>
      <c r="Z349" s="138"/>
      <c r="AA349" s="138"/>
      <c r="AB349" s="138"/>
      <c r="AC349" s="138"/>
      <c r="AD349" s="138"/>
      <c r="AE349" s="138"/>
      <c r="AF349" s="138"/>
      <c r="AG349" s="138" t="s">
        <v>148</v>
      </c>
      <c r="AH349" s="138">
        <v>0</v>
      </c>
      <c r="AI349" s="138"/>
      <c r="AJ349" s="138"/>
      <c r="AK349" s="138"/>
      <c r="AL349" s="138"/>
      <c r="AM349" s="138"/>
      <c r="AN349" s="138"/>
      <c r="AO349" s="138"/>
      <c r="AP349" s="138"/>
      <c r="AQ349" s="138"/>
      <c r="AR349" s="138"/>
      <c r="AS349" s="138"/>
      <c r="AT349" s="138"/>
      <c r="AU349" s="138"/>
      <c r="AV349" s="138"/>
      <c r="AW349" s="138"/>
      <c r="AX349" s="138"/>
      <c r="AY349" s="138"/>
      <c r="AZ349" s="138"/>
      <c r="BA349" s="138"/>
      <c r="BB349" s="138"/>
      <c r="BC349" s="138"/>
      <c r="BD349" s="138"/>
      <c r="BE349" s="138"/>
      <c r="BF349" s="138"/>
      <c r="BG349" s="138"/>
      <c r="BH349" s="138"/>
    </row>
    <row r="350" spans="1:60" x14ac:dyDescent="0.2">
      <c r="A350" s="153" t="s">
        <v>137</v>
      </c>
      <c r="B350" s="154" t="s">
        <v>110</v>
      </c>
      <c r="C350" s="176" t="s">
        <v>394</v>
      </c>
      <c r="D350" s="155"/>
      <c r="E350" s="156"/>
      <c r="F350" s="157"/>
      <c r="G350" s="157">
        <f>SUMIF(AG351:AG351,"&lt;&gt;NOR",G351:G351)</f>
        <v>0</v>
      </c>
      <c r="H350" s="157"/>
      <c r="I350" s="157">
        <f>SUM(I351:I351)</f>
        <v>0</v>
      </c>
      <c r="J350" s="157"/>
      <c r="K350" s="157">
        <f>SUM(K351:K351)</f>
        <v>0</v>
      </c>
      <c r="L350" s="157"/>
      <c r="M350" s="157">
        <f>SUM(M351:M351)</f>
        <v>0</v>
      </c>
      <c r="N350" s="157"/>
      <c r="O350" s="157">
        <f>SUM(O351:O351)</f>
        <v>0</v>
      </c>
      <c r="P350" s="157"/>
      <c r="Q350" s="157">
        <f>SUM(Q351:Q351)</f>
        <v>0</v>
      </c>
      <c r="R350" s="157"/>
      <c r="S350" s="157"/>
      <c r="T350" s="158"/>
      <c r="U350" s="152"/>
      <c r="V350" s="152">
        <f>SUM(V351:V351)</f>
        <v>0</v>
      </c>
      <c r="W350" s="152"/>
      <c r="AG350" t="s">
        <v>138</v>
      </c>
    </row>
    <row r="351" spans="1:60" outlineLevel="1" x14ac:dyDescent="0.2">
      <c r="A351" s="159">
        <v>120</v>
      </c>
      <c r="B351" s="160" t="s">
        <v>505</v>
      </c>
      <c r="C351" s="177" t="s">
        <v>506</v>
      </c>
      <c r="D351" s="161" t="s">
        <v>507</v>
      </c>
      <c r="E351" s="162">
        <v>1</v>
      </c>
      <c r="F351" s="163"/>
      <c r="G351" s="164">
        <f>ROUND(E351*F351,2)</f>
        <v>0</v>
      </c>
      <c r="H351" s="163"/>
      <c r="I351" s="164">
        <f>ROUND(E351*H351,2)</f>
        <v>0</v>
      </c>
      <c r="J351" s="163"/>
      <c r="K351" s="164">
        <f>ROUND(E351*J351,2)</f>
        <v>0</v>
      </c>
      <c r="L351" s="164">
        <v>21</v>
      </c>
      <c r="M351" s="164">
        <f>G351*(1+L351/100)</f>
        <v>0</v>
      </c>
      <c r="N351" s="164">
        <v>0</v>
      </c>
      <c r="O351" s="164">
        <f>ROUND(E351*N351,2)</f>
        <v>0</v>
      </c>
      <c r="P351" s="164">
        <v>0</v>
      </c>
      <c r="Q351" s="164">
        <f>ROUND(E351*P351,2)</f>
        <v>0</v>
      </c>
      <c r="R351" s="164"/>
      <c r="S351" s="164" t="s">
        <v>143</v>
      </c>
      <c r="T351" s="165" t="s">
        <v>508</v>
      </c>
      <c r="U351" s="144">
        <v>0</v>
      </c>
      <c r="V351" s="144">
        <f>ROUND(E351*U351,2)</f>
        <v>0</v>
      </c>
      <c r="W351" s="144"/>
      <c r="X351" s="138"/>
      <c r="Y351" s="138"/>
      <c r="Z351" s="138"/>
      <c r="AA351" s="138"/>
      <c r="AB351" s="138"/>
      <c r="AC351" s="138"/>
      <c r="AD351" s="138"/>
      <c r="AE351" s="138"/>
      <c r="AF351" s="138"/>
      <c r="AG351" s="138" t="s">
        <v>509</v>
      </c>
      <c r="AH351" s="138"/>
      <c r="AI351" s="138"/>
      <c r="AJ351" s="138"/>
      <c r="AK351" s="138"/>
      <c r="AL351" s="138"/>
      <c r="AM351" s="138"/>
      <c r="AN351" s="138"/>
      <c r="AO351" s="138"/>
      <c r="AP351" s="138"/>
      <c r="AQ351" s="138"/>
      <c r="AR351" s="138"/>
      <c r="AS351" s="138"/>
      <c r="AT351" s="138"/>
      <c r="AU351" s="138"/>
      <c r="AV351" s="138"/>
      <c r="AW351" s="138"/>
      <c r="AX351" s="138"/>
      <c r="AY351" s="138"/>
      <c r="AZ351" s="138"/>
      <c r="BA351" s="138"/>
      <c r="BB351" s="138"/>
      <c r="BC351" s="138"/>
      <c r="BD351" s="138"/>
      <c r="BE351" s="138"/>
      <c r="BF351" s="138"/>
      <c r="BG351" s="138"/>
      <c r="BH351" s="138"/>
    </row>
    <row r="352" spans="1:60" x14ac:dyDescent="0.2">
      <c r="A352" s="3"/>
      <c r="B352" s="4"/>
      <c r="C352" s="181"/>
      <c r="D352" s="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AE352">
        <v>15</v>
      </c>
      <c r="AF352">
        <v>21</v>
      </c>
    </row>
    <row r="353" spans="1:33" x14ac:dyDescent="0.2">
      <c r="A353" s="145"/>
      <c r="B353" s="146" t="s">
        <v>29</v>
      </c>
      <c r="C353" s="182"/>
      <c r="D353" s="147"/>
      <c r="E353" s="148"/>
      <c r="F353" s="148"/>
      <c r="G353" s="175">
        <f>G8+G12+G48+G53+G56+G64+G94+G113+G116+G126+G137+G169+G196+G243+G257+G276+G298+G316+G327+G342+G350</f>
        <v>0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AE353">
        <f>SUMIF(L7:L351,AE352,G7:G351)</f>
        <v>0</v>
      </c>
      <c r="AF353">
        <f>SUMIF(L7:L351,AF352,G7:G351)</f>
        <v>0</v>
      </c>
      <c r="AG353" t="s">
        <v>510</v>
      </c>
    </row>
    <row r="354" spans="1:33" x14ac:dyDescent="0.2">
      <c r="C354" s="183"/>
      <c r="D354" s="10"/>
      <c r="AG354" t="s">
        <v>511</v>
      </c>
    </row>
    <row r="355" spans="1:33" x14ac:dyDescent="0.2">
      <c r="D355" s="10"/>
    </row>
    <row r="356" spans="1:33" x14ac:dyDescent="0.2">
      <c r="D356" s="10"/>
    </row>
    <row r="357" spans="1:33" x14ac:dyDescent="0.2">
      <c r="D357" s="10"/>
    </row>
    <row r="358" spans="1:33" x14ac:dyDescent="0.2">
      <c r="D358" s="10"/>
    </row>
    <row r="359" spans="1:33" x14ac:dyDescent="0.2">
      <c r="D359" s="10"/>
    </row>
    <row r="360" spans="1:33" x14ac:dyDescent="0.2">
      <c r="D360" s="10"/>
    </row>
    <row r="361" spans="1:33" x14ac:dyDescent="0.2">
      <c r="D361" s="10"/>
    </row>
    <row r="362" spans="1:33" x14ac:dyDescent="0.2">
      <c r="D362" s="10"/>
    </row>
    <row r="363" spans="1:33" x14ac:dyDescent="0.2">
      <c r="D363" s="10"/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gNMRsYWKsK4VCewfWj+xJ3Di9z/Pwjoo1fVBtaqykMLpug2a+yBSCILQlcQ1gR5g4Ex+jdiilZhteULiIyhGQ==" saltValue="+uiYIMmOKdTtGeeLKN4i9Q==" spinCount="100000" sheet="1"/>
  <mergeCells count="42">
    <mergeCell ref="C324:G324"/>
    <mergeCell ref="C154:G154"/>
    <mergeCell ref="C158:G158"/>
    <mergeCell ref="C168:G168"/>
    <mergeCell ref="C173:G173"/>
    <mergeCell ref="C195:G195"/>
    <mergeCell ref="C242:G242"/>
    <mergeCell ref="C255:G255"/>
    <mergeCell ref="C259:G259"/>
    <mergeCell ref="C275:G275"/>
    <mergeCell ref="C297:G297"/>
    <mergeCell ref="C320:G320"/>
    <mergeCell ref="C151:G151"/>
    <mergeCell ref="C84:G84"/>
    <mergeCell ref="C90:G90"/>
    <mergeCell ref="C92:G92"/>
    <mergeCell ref="C96:G96"/>
    <mergeCell ref="C108:G108"/>
    <mergeCell ref="C115:G115"/>
    <mergeCell ref="C118:G118"/>
    <mergeCell ref="C125:G125"/>
    <mergeCell ref="C136:G136"/>
    <mergeCell ref="C144:G144"/>
    <mergeCell ref="C147:G147"/>
    <mergeCell ref="C81:G81"/>
    <mergeCell ref="C23:G23"/>
    <mergeCell ref="C26:G26"/>
    <mergeCell ref="C29:G29"/>
    <mergeCell ref="C32:G32"/>
    <mergeCell ref="C34:G34"/>
    <mergeCell ref="C37:G37"/>
    <mergeCell ref="C40:G40"/>
    <mergeCell ref="C50:G50"/>
    <mergeCell ref="C66:G66"/>
    <mergeCell ref="C70:G70"/>
    <mergeCell ref="C73:G73"/>
    <mergeCell ref="C17:G17"/>
    <mergeCell ref="A1:G1"/>
    <mergeCell ref="C2:G2"/>
    <mergeCell ref="C3:G3"/>
    <mergeCell ref="C4:G4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52</vt:i4>
      </vt:variant>
    </vt:vector>
  </HeadingPairs>
  <TitlesOfParts>
    <vt:vector size="59" baseType="lpstr">
      <vt:lpstr>Pokyny pro vyplnění</vt:lpstr>
      <vt:lpstr>Stavba</vt:lpstr>
      <vt:lpstr>VzorPolozky</vt:lpstr>
      <vt:lpstr>01 2019_05 Pol</vt:lpstr>
      <vt:lpstr>02 2019_03 Pol</vt:lpstr>
      <vt:lpstr>příloha č.1 -elektroinstalace</vt:lpstr>
      <vt:lpstr>03 2019_03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2019_05 Pol'!Názvy_tisku</vt:lpstr>
      <vt:lpstr>'02 2019_03 Pol'!Názvy_tisku</vt:lpstr>
      <vt:lpstr>'03 2019_03 Pol'!Názvy_tisku</vt:lpstr>
      <vt:lpstr>oadresa</vt:lpstr>
      <vt:lpstr>Stavba!Objednatel</vt:lpstr>
      <vt:lpstr>Stavba!Objekt</vt:lpstr>
      <vt:lpstr>'01 2019_05 Pol'!Oblast_tisku</vt:lpstr>
      <vt:lpstr>'02 2019_03 Pol'!Oblast_tisku</vt:lpstr>
      <vt:lpstr>'03 2019_03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2014-02-28T09:52:57Z</cp:lastPrinted>
  <dcterms:created xsi:type="dcterms:W3CDTF">2009-04-08T07:15:50Z</dcterms:created>
  <dcterms:modified xsi:type="dcterms:W3CDTF">2019-02-25T08:49:29Z</dcterms:modified>
</cp:coreProperties>
</file>